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7605" windowHeight="7935" firstSheet="1" activeTab="1"/>
  </bookViews>
  <sheets>
    <sheet name="Hoja1" sheetId="1" r:id="rId1"/>
    <sheet name="Hoja3" sheetId="2" r:id="rId2"/>
    <sheet name="Hoja4" sheetId="3" r:id="rId3"/>
    <sheet name="Hoja6" sheetId="4" r:id="rId4"/>
  </sheets>
  <definedNames>
    <definedName name="_xlnm.Print_Area" localSheetId="0">'Hoja1'!$A$1:$AU$53</definedName>
  </definedNames>
  <calcPr fullCalcOnLoad="1"/>
</workbook>
</file>

<file path=xl/comments1.xml><?xml version="1.0" encoding="utf-8"?>
<comments xmlns="http://schemas.openxmlformats.org/spreadsheetml/2006/main">
  <authors>
    <author>ALBERTO MARTELL</author>
  </authors>
  <commentList>
    <comment ref="AK19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carrera del nopal
</t>
        </r>
      </text>
    </comment>
    <comment ref="AM19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Carrera de las frutas ixcatan</t>
        </r>
      </text>
    </comment>
    <comment ref="AN16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CARRERA POR LA FAMILIA
</t>
        </r>
      </text>
    </comment>
    <comment ref="AQ10" authorId="0">
      <text>
        <r>
          <rPr>
            <b/>
            <sz val="9"/>
            <rFont val="Tahoma"/>
            <family val="0"/>
          </rPr>
          <t>ALBERTO MARTELL:</t>
        </r>
        <r>
          <rPr>
            <sz val="9"/>
            <rFont val="Tahoma"/>
            <family val="0"/>
          </rPr>
          <t xml:space="preserve">
RIO BLANCO
PROYECTADO</t>
        </r>
      </text>
    </comment>
    <comment ref="AR10" authorId="0">
      <text>
        <r>
          <rPr>
            <b/>
            <sz val="9"/>
            <rFont val="Tahoma"/>
            <family val="0"/>
          </rPr>
          <t>ALBERTO MARTELL:</t>
        </r>
        <r>
          <rPr>
            <sz val="9"/>
            <rFont val="Tahoma"/>
            <family val="0"/>
          </rPr>
          <t xml:space="preserve">
LAS MESITAS
PROYECTADO</t>
        </r>
      </text>
    </comment>
    <comment ref="AS10" authorId="0">
      <text>
        <r>
          <rPr>
            <b/>
            <sz val="9"/>
            <rFont val="Tahoma"/>
            <family val="0"/>
          </rPr>
          <t>ALBERTO MARTELL:</t>
        </r>
        <r>
          <rPr>
            <sz val="9"/>
            <rFont val="Tahoma"/>
            <family val="0"/>
          </rPr>
          <t xml:space="preserve">
FUNDACION DE ZAPOPAN
PROYECTADO</t>
        </r>
      </text>
    </comment>
  </commentList>
</comments>
</file>

<file path=xl/comments2.xml><?xml version="1.0" encoding="utf-8"?>
<comments xmlns="http://schemas.openxmlformats.org/spreadsheetml/2006/main">
  <authors>
    <author>ALBERTO MARTELL</author>
  </authors>
  <commentList>
    <comment ref="AW16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CARRERA POR LA FAMILIA
</t>
        </r>
      </text>
    </comment>
    <comment ref="AT19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carrera del nopal
</t>
        </r>
      </text>
    </comment>
    <comment ref="AV19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Carrera de las frutas ixcatan</t>
        </r>
      </text>
    </comment>
  </commentList>
</comments>
</file>

<file path=xl/comments3.xml><?xml version="1.0" encoding="utf-8"?>
<comments xmlns="http://schemas.openxmlformats.org/spreadsheetml/2006/main">
  <authors>
    <author>ALBERTO MARTELL</author>
  </authors>
  <commentList>
    <comment ref="E16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ABIERTO DE ZAPOPAN MAYO 2016  27 de mayo al 5 de junio 2016</t>
        </r>
      </text>
    </comment>
    <comment ref="G16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COPA DAVIS 2017</t>
        </r>
      </text>
    </comment>
  </commentList>
</comments>
</file>

<file path=xl/comments4.xml><?xml version="1.0" encoding="utf-8"?>
<comments xmlns="http://schemas.openxmlformats.org/spreadsheetml/2006/main">
  <authors>
    <author>ALBERTO MARTELL</author>
  </authors>
  <commentList>
    <comment ref="D14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ABIERTO DE ZAPOPAN MAYO 2016  27 de mayo al 5 de junio 2016</t>
        </r>
      </text>
    </comment>
    <comment ref="E14" authorId="0">
      <text>
        <r>
          <rPr>
            <b/>
            <sz val="9"/>
            <rFont val="Tahoma"/>
            <family val="2"/>
          </rPr>
          <t>ALBERTO MARTELL:</t>
        </r>
        <r>
          <rPr>
            <sz val="9"/>
            <rFont val="Tahoma"/>
            <family val="2"/>
          </rPr>
          <t xml:space="preserve">
COPA DAVIS 2017</t>
        </r>
      </text>
    </comment>
    <comment ref="D15" authorId="0">
      <text>
        <r>
          <rPr>
            <b/>
            <sz val="9"/>
            <rFont val="Tahoma"/>
            <family val="0"/>
          </rPr>
          <t>ALBERTO MARTELL:</t>
        </r>
        <r>
          <rPr>
            <sz val="9"/>
            <rFont val="Tahoma"/>
            <family val="0"/>
          </rPr>
          <t xml:space="preserve">
Challenger
Medio Maratón
FUTBOL DE PLAYA</t>
        </r>
      </text>
    </comment>
    <comment ref="E15" authorId="0">
      <text>
        <r>
          <rPr>
            <b/>
            <sz val="9"/>
            <rFont val="Tahoma"/>
            <family val="0"/>
          </rPr>
          <t>ALBERTO MARTELL:</t>
        </r>
        <r>
          <rPr>
            <sz val="9"/>
            <rFont val="Tahoma"/>
            <family val="0"/>
          </rPr>
          <t xml:space="preserve">
COPA DAVIS
MEDIO MARATON
TIRO CON ARCO</t>
        </r>
      </text>
    </comment>
    <comment ref="F15" authorId="0">
      <text>
        <r>
          <rPr>
            <b/>
            <sz val="9"/>
            <rFont val="Tahoma"/>
            <family val="0"/>
          </rPr>
          <t>ALBERTO MARTELL:</t>
        </r>
        <r>
          <rPr>
            <sz val="9"/>
            <rFont val="Tahoma"/>
            <family val="0"/>
          </rPr>
          <t xml:space="preserve">
DUATLON
RALLY
TENIS
MEDIO MARATON 
COPA ZAPOPAN REAL MADRID
GRAN FONDO
</t>
        </r>
      </text>
    </comment>
  </commentList>
</comments>
</file>

<file path=xl/sharedStrings.xml><?xml version="1.0" encoding="utf-8"?>
<sst xmlns="http://schemas.openxmlformats.org/spreadsheetml/2006/main" count="730" uniqueCount="130">
  <si>
    <t>ENERO 16</t>
  </si>
  <si>
    <t>FEBRERO 16</t>
  </si>
  <si>
    <t>MARZO 16</t>
  </si>
  <si>
    <t>ABRIL 16</t>
  </si>
  <si>
    <t>MAYO 16</t>
  </si>
  <si>
    <t>JUNIO 16</t>
  </si>
  <si>
    <t>JULIO 16</t>
  </si>
  <si>
    <t>AGOSTO 16</t>
  </si>
  <si>
    <t>SEPTIEMBRE 16</t>
  </si>
  <si>
    <t>OCTUBRE 16</t>
  </si>
  <si>
    <t xml:space="preserve">NOVIEMBRE 16 </t>
  </si>
  <si>
    <t>DICIEMBRE 16</t>
  </si>
  <si>
    <t>TOTAL 2016</t>
  </si>
  <si>
    <t>ENERO 17</t>
  </si>
  <si>
    <t>FEBRERO 17</t>
  </si>
  <si>
    <t>MARZO 17</t>
  </si>
  <si>
    <t>ABRIL 17</t>
  </si>
  <si>
    <t>MAYO 17</t>
  </si>
  <si>
    <t>JUNIO 17</t>
  </si>
  <si>
    <t>JULIO 17</t>
  </si>
  <si>
    <t>AGOSTO 17</t>
  </si>
  <si>
    <t>SEPTIEMBRE 17</t>
  </si>
  <si>
    <t>TOTAL 2017</t>
  </si>
  <si>
    <t>COMPARATIVO PORCENTUAL MISMO MES AÑO ANTERIOR</t>
  </si>
  <si>
    <t>INCREMENTO EN EL NUMERO DE HABITANTES DEL MUNICIPIO QUE PARTICIPAN EN PROGRAMAS DEPORTIVOS Y SOCIALES DEL COMUDE ZAPOPAN</t>
  </si>
  <si>
    <t>Vía  Recreactiva</t>
  </si>
  <si>
    <t>Ligas Deportivas</t>
  </si>
  <si>
    <t>Escuelas de Iniciación</t>
  </si>
  <si>
    <t>Deporte Adaptado</t>
  </si>
  <si>
    <t>Grupos Vulnerables (Adulto Mayor)</t>
  </si>
  <si>
    <t>Eventos Lúdicos</t>
  </si>
  <si>
    <t>Carreras Deportivas</t>
  </si>
  <si>
    <t>CARRERAS DEPORTIVAS (PARTICIPANTES)</t>
  </si>
  <si>
    <t>Eventos de Ciclismo</t>
  </si>
  <si>
    <t>Medio Maratón</t>
  </si>
  <si>
    <t>Carrera de la Familia</t>
  </si>
  <si>
    <t>Carrera de la Independencia</t>
  </si>
  <si>
    <t>Carrera de la Fundación</t>
  </si>
  <si>
    <t>Carreras Extremas</t>
  </si>
  <si>
    <t>COMPARATIVO MISMO MES AÑO ANTERIOR</t>
  </si>
  <si>
    <t>INCREMENTO DE ACTIVIDADES DIFUNDIDAS CON RESPECTO MISMO ME DEL AÑO ANTERIOR</t>
  </si>
  <si>
    <t>Número de ruedas de prensa realizadas</t>
  </si>
  <si>
    <t>Número de boletines emitidos</t>
  </si>
  <si>
    <t>NÚMERO DE VISITAS A LA VÍA RECREACTIVA</t>
  </si>
  <si>
    <t>Tramo Basílica</t>
  </si>
  <si>
    <t>CANCELADA</t>
  </si>
  <si>
    <t>Tramo Tabachines</t>
  </si>
  <si>
    <t>Tramo La Calma</t>
  </si>
  <si>
    <t>Tramo Patria</t>
  </si>
  <si>
    <t>Tramo Las Aguilas.</t>
  </si>
  <si>
    <t>Tramo El Colli</t>
  </si>
  <si>
    <t>Tramo Beethoven</t>
  </si>
  <si>
    <t>Tramo Tepeyac</t>
  </si>
  <si>
    <t>INCREMENTO DE USUARIOS EN ESCUELAS DEPORTIVAS</t>
  </si>
  <si>
    <t>Total de Alumnos por mes</t>
  </si>
  <si>
    <t>ACCIONES DE DIRECCIÓN DE UNIDADES Y CAMPOS DEPORTIVOS VARIABLES</t>
  </si>
  <si>
    <t>Número de servicios de mantenimiento preventivo de poda realizados</t>
  </si>
  <si>
    <t xml:space="preserve">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</si>
  <si>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servicios de mantenimiento preventivo de aseo general realizados</t>
  </si>
  <si>
    <t>Número de servicios de mantenimiento preventivo de pintura realizados</t>
  </si>
  <si>
    <t>Número de servicios de mantenimiento preventivo de aseo de baños y espacios multiples realizados</t>
  </si>
  <si>
    <t>Número de servicios de mantenimiento preventivo de reparación de alambrado realizados</t>
  </si>
  <si>
    <t>Número de servicios de mantenimiento preventivo diversos realizados</t>
  </si>
  <si>
    <t>Número de metros cuadrados de bardas pintadas</t>
  </si>
  <si>
    <t>NO EXISTIA ESTA VARIABLE EN 2016</t>
  </si>
  <si>
    <t>Número de metros cuadrados de malla perimetral renovada</t>
  </si>
  <si>
    <t>Número de metros cuadrados de átreas verdes podadas</t>
  </si>
  <si>
    <t>Número de metros cuadrados de pasto instaladas</t>
  </si>
  <si>
    <t>Número de toneladas de basura recolectada</t>
  </si>
  <si>
    <t>Número de mobiliario urbano rehabilitado en unidades deportivas</t>
  </si>
  <si>
    <t>OCTUBRE 2015</t>
  </si>
  <si>
    <t>NOVIEMBRE 2015</t>
  </si>
  <si>
    <t>DICIEMBRE 2015</t>
  </si>
  <si>
    <t>Inicia en Agosto 2016</t>
  </si>
  <si>
    <t>TOTAL OCT-DICIEMBRE 2015</t>
  </si>
  <si>
    <t>TOTAL OCT-DIC 2015</t>
  </si>
  <si>
    <t>TOTAL OCTUBRE-DICIEMBRE 2015</t>
  </si>
  <si>
    <t>OCTUBRE 17</t>
  </si>
  <si>
    <t>NOVIEMBRE 17</t>
  </si>
  <si>
    <t>DICIEMBRE 17</t>
  </si>
  <si>
    <t>NOVIEMBRE 16</t>
  </si>
  <si>
    <t>ENERO 2017</t>
  </si>
  <si>
    <t>No se realizaba este control en el año anterior</t>
  </si>
  <si>
    <t>Promedio de visitas de usuarios en 7 unidades deportivas por mes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</si>
  <si>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</si>
  <si>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</si>
  <si>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</si>
  <si>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</si>
  <si>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</si>
  <si>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</si>
  <si>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</si>
  <si>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</si>
  <si>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</si>
  <si>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</si>
  <si>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</si>
  <si>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</si>
  <si>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</si>
  <si>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</si>
  <si>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</si>
  <si>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</si>
  <si>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</si>
  <si>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</si>
  <si>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</si>
  <si>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</si>
  <si>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</si>
  <si>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</si>
  <si>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CURSOS DE VERANO</t>
  </si>
  <si>
    <t>CUNA DE CAMPEONES</t>
  </si>
  <si>
    <t>CONVENIOS</t>
  </si>
  <si>
    <t>MEDIO MARATON 21 K</t>
  </si>
  <si>
    <t>APOYOS A EVENTOS</t>
  </si>
  <si>
    <t>RETO K (KALIMAN)</t>
  </si>
  <si>
    <t>DUATLON</t>
  </si>
  <si>
    <t>RALLY</t>
  </si>
  <si>
    <t>BECAS A   ATLETAS DESTACADOS DE ZAPOPAN</t>
  </si>
  <si>
    <t>PAGINA DE INTERNET</t>
  </si>
  <si>
    <t>PROGRAMAS DE RADIO</t>
  </si>
  <si>
    <t>COMUDE TV ZAPOPAN</t>
  </si>
  <si>
    <t>GACETA</t>
  </si>
  <si>
    <t>SUMA</t>
  </si>
  <si>
    <t>PROMEDIO</t>
  </si>
  <si>
    <t>CREDENCIALIZACION</t>
  </si>
  <si>
    <t>3,0259,44</t>
  </si>
  <si>
    <t>EVENTOS DE TENIS</t>
  </si>
  <si>
    <t>UNIDADES DEPORTIVAS RECIBIDAS Y CON MANTENIMIENTO POR PARTE DE COMUDE</t>
  </si>
  <si>
    <t>Impacto promedio mensual de usuarion en Vía Recreactiva</t>
  </si>
  <si>
    <t>Promedio de usuarios en ligas deportivas por mes</t>
  </si>
  <si>
    <t>Proyectado a diciembre 2018</t>
  </si>
  <si>
    <t>centros</t>
  </si>
  <si>
    <t>EVENTOS INTERNACIONALES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</si>
</sst>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sz val="18"/>
      <color indexed="8"/>
      <name val="Tahoma"/>
      <family val="2"/>
    </font>
    <font>
      <sz val="16"/>
      <color indexed="8"/>
      <name val="Tahoma"/>
      <family val="2"/>
    </font>
    <font>
      <sz val="14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6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b/>
      <sz val="12"/>
      <color rgb="FF000000"/>
      <name val="Tahoma"/>
      <family val="2"/>
    </font>
    <font>
      <sz val="16"/>
      <color theme="1"/>
      <name val="Tahoma"/>
      <family val="2"/>
    </font>
    <font>
      <sz val="14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6"/>
      <color rgb="FF000000"/>
      <name val="Tahoma"/>
      <family val="2"/>
    </font>
    <font>
      <sz val="16"/>
      <color theme="1"/>
      <name val="Arial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14"/>
      <color theme="5"/>
      <name val="Tahoma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0" fillId="33" borderId="10" xfId="0" applyFont="1" applyFill="1" applyBorder="1" applyAlignment="1">
      <alignment vertical="center" wrapText="1"/>
    </xf>
    <xf numFmtId="3" fontId="4" fillId="33" borderId="10" xfId="54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3" fontId="4" fillId="0" borderId="10" xfId="54" applyNumberFormat="1" applyFont="1" applyFill="1" applyBorder="1" applyAlignment="1">
      <alignment horizontal="center" vertical="center"/>
    </xf>
    <xf numFmtId="3" fontId="4" fillId="34" borderId="10" xfId="54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7" fontId="59" fillId="0" borderId="10" xfId="0" applyNumberFormat="1" applyFont="1" applyBorder="1" applyAlignment="1">
      <alignment horizontal="center" vertical="center"/>
    </xf>
    <xf numFmtId="17" fontId="59" fillId="0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1" fontId="65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" fontId="65" fillId="35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 vertical="center" wrapText="1"/>
    </xf>
    <xf numFmtId="49" fontId="0" fillId="35" borderId="0" xfId="0" applyNumberForma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" fontId="59" fillId="0" borderId="10" xfId="0" applyNumberFormat="1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3" fontId="10" fillId="33" borderId="10" xfId="54" applyNumberFormat="1" applyFont="1" applyFill="1" applyBorder="1" applyAlignment="1">
      <alignment horizontal="center" vertical="center"/>
    </xf>
    <xf numFmtId="3" fontId="66" fillId="0" borderId="10" xfId="51" applyNumberFormat="1" applyFont="1" applyFill="1" applyBorder="1" applyAlignment="1">
      <alignment horizontal="center" vertical="center" wrapText="1"/>
      <protection/>
    </xf>
    <xf numFmtId="3" fontId="67" fillId="0" borderId="10" xfId="51" applyNumberFormat="1" applyFont="1" applyFill="1" applyBorder="1" applyAlignment="1">
      <alignment horizontal="center" vertical="center" wrapText="1"/>
      <protection/>
    </xf>
    <xf numFmtId="3" fontId="10" fillId="34" borderId="10" xfId="54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65" fillId="33" borderId="10" xfId="0" applyNumberFormat="1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 wrapText="1"/>
    </xf>
    <xf numFmtId="3" fontId="13" fillId="0" borderId="10" xfId="54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/>
    </xf>
    <xf numFmtId="3" fontId="6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3" fontId="4" fillId="33" borderId="10" xfId="54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1" fontId="69" fillId="33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61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9" fillId="0" borderId="10" xfId="0" applyNumberFormat="1" applyFont="1" applyBorder="1" applyAlignment="1">
      <alignment horizontal="center" vertical="center"/>
    </xf>
    <xf numFmtId="3" fontId="72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17" fontId="70" fillId="0" borderId="10" xfId="0" applyNumberFormat="1" applyFont="1" applyBorder="1" applyAlignment="1">
      <alignment horizontal="center" vertical="center" wrapText="1"/>
    </xf>
    <xf numFmtId="17" fontId="70" fillId="0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3" fontId="66" fillId="0" borderId="10" xfId="51" applyNumberFormat="1" applyFont="1" applyBorder="1" applyAlignment="1">
      <alignment horizontal="center" vertical="center" wrapText="1"/>
      <protection/>
    </xf>
    <xf numFmtId="3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3" fontId="74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/>
      <protection locked="0"/>
    </xf>
    <xf numFmtId="3" fontId="65" fillId="0" borderId="10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1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3" fontId="61" fillId="0" borderId="1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6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61" fillId="37" borderId="10" xfId="0" applyNumberFormat="1" applyFont="1" applyFill="1" applyBorder="1" applyAlignment="1">
      <alignment vertical="center" wrapText="1"/>
    </xf>
    <xf numFmtId="0" fontId="61" fillId="37" borderId="10" xfId="0" applyFont="1" applyFill="1" applyBorder="1" applyAlignment="1">
      <alignment vertical="center" wrapText="1"/>
    </xf>
    <xf numFmtId="0" fontId="7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1" fillId="38" borderId="10" xfId="0" applyFont="1" applyFill="1" applyBorder="1" applyAlignment="1">
      <alignment vertical="center" wrapText="1"/>
    </xf>
    <xf numFmtId="0" fontId="11" fillId="18" borderId="2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62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76" fillId="0" borderId="10" xfId="0" applyFont="1" applyBorder="1" applyAlignment="1">
      <alignment horizontal="center" wrapText="1"/>
    </xf>
    <xf numFmtId="3" fontId="66" fillId="0" borderId="11" xfId="51" applyNumberFormat="1" applyFont="1" applyFill="1" applyBorder="1" applyAlignment="1">
      <alignment horizontal="center" vertical="center" wrapText="1"/>
      <protection/>
    </xf>
    <xf numFmtId="3" fontId="66" fillId="0" borderId="21" xfId="51" applyNumberFormat="1" applyFont="1" applyFill="1" applyBorder="1" applyAlignment="1">
      <alignment horizontal="center" vertical="center" wrapText="1"/>
      <protection/>
    </xf>
    <xf numFmtId="3" fontId="66" fillId="0" borderId="22" xfId="51" applyNumberFormat="1" applyFont="1" applyFill="1" applyBorder="1" applyAlignment="1">
      <alignment horizontal="center" vertical="center" wrapText="1"/>
      <protection/>
    </xf>
    <xf numFmtId="3" fontId="67" fillId="0" borderId="11" xfId="51" applyNumberFormat="1" applyFont="1" applyFill="1" applyBorder="1" applyAlignment="1">
      <alignment horizontal="center" vertical="center" wrapText="1"/>
      <protection/>
    </xf>
    <xf numFmtId="3" fontId="67" fillId="0" borderId="21" xfId="51" applyNumberFormat="1" applyFont="1" applyFill="1" applyBorder="1" applyAlignment="1">
      <alignment horizontal="center" vertical="center" wrapText="1"/>
      <protection/>
    </xf>
    <xf numFmtId="3" fontId="67" fillId="0" borderId="22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0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Impacto promedio mensual de usuarios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en Vía Recreactiva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865"/>
          <c:w val="0.96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Hoja4!$O$4</c:f>
              <c:strCache>
                <c:ptCount val="1"/>
                <c:pt idx="0">
                  <c:v>Impacto promedio mensual de usuarion en Vía Recreactiva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282,618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252,162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217,663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Hoja4!$Q$3:$T$3</c:f>
              <c:numCache/>
            </c:numRef>
          </c:cat>
          <c:val>
            <c:numRef>
              <c:f>Hoja4!$Q$4:$T$4</c:f>
              <c:numCache/>
            </c:numRef>
          </c:val>
        </c:ser>
        <c:axId val="463906"/>
        <c:axId val="4175155"/>
      </c:bar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155"/>
        <c:crosses val="autoZero"/>
        <c:auto val="1"/>
        <c:lblOffset val="100"/>
        <c:tickLblSkip val="1"/>
        <c:noMultiLvlLbl val="0"/>
      </c:catAx>
      <c:valAx>
        <c:axId val="4175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visitas de usuarios en  unidades deportivas por mes</a:t>
            </a:r>
          </a:p>
        </c:rich>
      </c:tx>
      <c:layout>
        <c:manualLayout>
          <c:xMode val="factor"/>
          <c:yMode val="factor"/>
          <c:x val="-0.00375"/>
          <c:y val="-0.01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2675"/>
          <c:w val="0.963"/>
          <c:h val="0.6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Hoja4!$O$18</c:f>
              <c:strCache>
                <c:ptCount val="1"/>
                <c:pt idx="0">
                  <c:v>Promedio de visitas de usuarios en 7 unidades deportivas por 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Hoja4!$R$17:$S$17</c:f>
              <c:numCache/>
            </c:numRef>
          </c:cat>
          <c:val>
            <c:numRef>
              <c:f>Hoja4!$R$18:$S$18</c:f>
              <c:numCache/>
            </c:numRef>
          </c:val>
          <c:shape val="box"/>
        </c:ser>
        <c:shape val="box"/>
        <c:axId val="37576396"/>
        <c:axId val="2643245"/>
      </c:bar3D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2605"/>
          <c:w val="0.9647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Hoja4!$O$44</c:f>
              <c:strCache>
                <c:ptCount val="1"/>
                <c:pt idx="0">
                  <c:v>Promedio de usuarios en ligas deportivas por 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7,440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8,843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20,718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18,933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Hoja4!$Q$43:$T$43</c:f>
              <c:numCache/>
            </c:numRef>
          </c:cat>
          <c:val>
            <c:numRef>
              <c:f>Hoja4!$Q$44:$T$44</c:f>
              <c:numCache/>
            </c:numRef>
          </c:val>
          <c:shape val="box"/>
        </c:ser>
        <c:shape val="box"/>
        <c:axId val="23789206"/>
        <c:axId val="12776263"/>
      </c:bar3D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1552575</xdr:colOff>
      <xdr:row>4</xdr:row>
      <xdr:rowOff>76200</xdr:rowOff>
    </xdr:from>
    <xdr:to>
      <xdr:col>21</xdr:col>
      <xdr:colOff>28575</xdr:colOff>
      <xdr:row>14</xdr:row>
      <xdr:rowOff>47625</xdr:rowOff>
    </xdr:to>
    <xdr:graphicFrame>
      <xdr:nvGraphicFramePr>
        <xdr:cNvPr id="1" name="1 Gráfico"/>
        <xdr:cNvGraphicFramePr/>
      </xdr:nvGraphicFramePr>
      <xdr:xfrm>
        <a:off x="15506700" y="1552575"/>
        <a:ext cx="53911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1362075</xdr:colOff>
      <xdr:row>19</xdr:row>
      <xdr:rowOff>19050</xdr:rowOff>
    </xdr:from>
    <xdr:to>
      <xdr:col>20</xdr:col>
      <xdr:colOff>485775</xdr:colOff>
      <xdr:row>30</xdr:row>
      <xdr:rowOff>114300</xdr:rowOff>
    </xdr:to>
    <xdr:graphicFrame>
      <xdr:nvGraphicFramePr>
        <xdr:cNvPr id="2" name="2 Gráfico"/>
        <xdr:cNvGraphicFramePr/>
      </xdr:nvGraphicFramePr>
      <xdr:xfrm>
        <a:off x="15316200" y="5705475"/>
        <a:ext cx="5276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</xdr:colOff>
      <xdr:row>45</xdr:row>
      <xdr:rowOff>142875</xdr:rowOff>
    </xdr:from>
    <xdr:to>
      <xdr:col>21</xdr:col>
      <xdr:colOff>228600</xdr:colOff>
      <xdr:row>61</xdr:row>
      <xdr:rowOff>123825</xdr:rowOff>
    </xdr:to>
    <xdr:graphicFrame>
      <xdr:nvGraphicFramePr>
        <xdr:cNvPr id="3" name="3 Gráfico"/>
        <xdr:cNvGraphicFramePr/>
      </xdr:nvGraphicFramePr>
      <xdr:xfrm>
        <a:off x="15563850" y="11991975"/>
        <a:ext cx="55340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9"/>
  <sheetViews>
    <sheetView view="pageBreakPreview" zoomScale="60" zoomScaleNormal="50" zoomScalePageLayoutView="0" workbookViewId="0" topLeftCell="A1">
      <pane xSplit="3930" ySplit="690" topLeftCell="AH8" activePane="bottomRight" state="split"/>
      <selection pane="topLeft" activeCell="S6" sqref="S6"/>
      <selection pane="topRight" activeCell="AN1" sqref="AN1:AT65536"/>
      <selection pane="bottomLeft" activeCell="A10" sqref="A10"/>
      <selection pane="bottomRight" activeCell="AH21" sqref="AH21"/>
    </sheetView>
  </sheetViews>
  <sheetFormatPr defaultColWidth="11.421875" defaultRowHeight="15"/>
  <cols>
    <col min="1" max="1" width="56.57421875" style="53" customWidth="1"/>
    <col min="2" max="2" width="15.28125" style="15" customWidth="1"/>
    <col min="3" max="3" width="15.57421875" style="15" customWidth="1"/>
    <col min="4" max="4" width="14.28125" style="15" customWidth="1"/>
    <col min="5" max="5" width="21.00390625" style="15" customWidth="1"/>
    <col min="6" max="6" width="13.28125" style="15" customWidth="1"/>
    <col min="7" max="7" width="15.57421875" style="15" customWidth="1"/>
    <col min="8" max="8" width="16.421875" style="15" customWidth="1"/>
    <col min="9" max="9" width="15.57421875" style="15" customWidth="1"/>
    <col min="10" max="10" width="12.421875" style="48" customWidth="1"/>
    <col min="11" max="12" width="12.140625" style="48" customWidth="1"/>
    <col min="13" max="13" width="13.57421875" style="48" customWidth="1"/>
    <col min="14" max="14" width="16.7109375" style="48" customWidth="1"/>
    <col min="15" max="15" width="12.421875" style="48" customWidth="1"/>
    <col min="16" max="16" width="15.00390625" style="48" customWidth="1"/>
    <col min="17" max="17" width="14.57421875" style="48" customWidth="1"/>
    <col min="18" max="19" width="13.7109375" style="48" customWidth="1"/>
    <col min="20" max="20" width="12.57421875" style="48" customWidth="1"/>
    <col min="21" max="21" width="14.7109375" style="48" customWidth="1"/>
    <col min="22" max="22" width="13.140625" style="48" customWidth="1"/>
    <col min="23" max="23" width="10.8515625" style="48" customWidth="1"/>
    <col min="24" max="24" width="12.28125" style="48" customWidth="1"/>
    <col min="25" max="25" width="13.57421875" style="48" customWidth="1"/>
    <col min="26" max="26" width="10.7109375" style="48" customWidth="1"/>
    <col min="27" max="27" width="13.28125" style="48" customWidth="1"/>
    <col min="28" max="28" width="17.00390625" style="48" customWidth="1"/>
    <col min="29" max="29" width="15.28125" style="48" customWidth="1"/>
    <col min="30" max="30" width="18.57421875" style="48" customWidth="1"/>
    <col min="31" max="31" width="17.7109375" style="48" customWidth="1"/>
    <col min="32" max="32" width="13.8515625" style="48" customWidth="1"/>
    <col min="33" max="33" width="25.00390625" style="15" customWidth="1"/>
    <col min="34" max="45" width="17.7109375" style="48" customWidth="1"/>
    <col min="46" max="46" width="13.8515625" style="48" customWidth="1"/>
    <col min="47" max="47" width="25.00390625" style="15" customWidth="1"/>
    <col min="48" max="16384" width="11.421875" style="4" customWidth="1"/>
  </cols>
  <sheetData>
    <row r="1" spans="1:47" s="75" customFormat="1" ht="42.75">
      <c r="A1" s="1"/>
      <c r="B1" s="2" t="s">
        <v>70</v>
      </c>
      <c r="C1" s="2" t="s">
        <v>71</v>
      </c>
      <c r="D1" s="2" t="s">
        <v>72</v>
      </c>
      <c r="E1" s="2" t="s">
        <v>76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/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77</v>
      </c>
      <c r="AD1" s="2" t="s">
        <v>78</v>
      </c>
      <c r="AE1" s="2" t="s">
        <v>79</v>
      </c>
      <c r="AF1" s="2" t="s">
        <v>22</v>
      </c>
      <c r="AG1" s="2" t="s">
        <v>23</v>
      </c>
      <c r="AH1" s="2" t="s">
        <v>84</v>
      </c>
      <c r="AI1" s="2" t="s">
        <v>85</v>
      </c>
      <c r="AJ1" s="2" t="s">
        <v>86</v>
      </c>
      <c r="AK1" s="2" t="s">
        <v>87</v>
      </c>
      <c r="AL1" s="2" t="s">
        <v>88</v>
      </c>
      <c r="AM1" s="2" t="s">
        <v>89</v>
      </c>
      <c r="AN1" s="2" t="s">
        <v>90</v>
      </c>
      <c r="AO1" s="2" t="s">
        <v>91</v>
      </c>
      <c r="AP1" s="2" t="s">
        <v>92</v>
      </c>
      <c r="AQ1" s="2" t="s">
        <v>93</v>
      </c>
      <c r="AR1" s="2" t="s">
        <v>94</v>
      </c>
      <c r="AS1" s="2" t="s">
        <v>95</v>
      </c>
      <c r="AT1" s="2" t="s">
        <v>96</v>
      </c>
      <c r="AU1" s="2" t="s">
        <v>23</v>
      </c>
    </row>
    <row r="2" spans="1:47" ht="105.75" customHeight="1">
      <c r="A2" s="5" t="s">
        <v>24</v>
      </c>
      <c r="B2" s="6">
        <f>SUM(B3:B10)</f>
        <v>295102</v>
      </c>
      <c r="C2" s="6">
        <f>SUM(C3:C10)</f>
        <v>296476</v>
      </c>
      <c r="D2" s="6">
        <f>SUM(D3:D10)</f>
        <v>290644</v>
      </c>
      <c r="E2" s="6">
        <f>SUM(B2:D2)</f>
        <v>882222</v>
      </c>
      <c r="F2" s="6">
        <f aca="true" t="shared" si="0" ref="F2:Q2">SUM(F3:F10)</f>
        <v>254175</v>
      </c>
      <c r="G2" s="6">
        <f t="shared" si="0"/>
        <v>248584</v>
      </c>
      <c r="H2" s="6">
        <f t="shared" si="0"/>
        <v>257512</v>
      </c>
      <c r="I2" s="6">
        <f t="shared" si="0"/>
        <v>251505</v>
      </c>
      <c r="J2" s="6">
        <f t="shared" si="0"/>
        <v>249897</v>
      </c>
      <c r="K2" s="6">
        <f t="shared" si="0"/>
        <v>249711</v>
      </c>
      <c r="L2" s="6">
        <f t="shared" si="0"/>
        <v>245327</v>
      </c>
      <c r="M2" s="6">
        <f t="shared" si="0"/>
        <v>280684</v>
      </c>
      <c r="N2" s="6">
        <f t="shared" si="0"/>
        <v>287159</v>
      </c>
      <c r="O2" s="6">
        <f t="shared" si="0"/>
        <v>305751</v>
      </c>
      <c r="P2" s="6">
        <f t="shared" si="0"/>
        <v>306461</v>
      </c>
      <c r="Q2" s="6">
        <f t="shared" si="0"/>
        <v>300084</v>
      </c>
      <c r="R2" s="6">
        <f>SUM(F2:Q2)</f>
        <v>3236850</v>
      </c>
      <c r="S2" s="6"/>
      <c r="T2" s="6">
        <f aca="true" t="shared" si="1" ref="T2:AE2">SUM(T3:T10)</f>
        <v>353060</v>
      </c>
      <c r="U2" s="6">
        <f t="shared" si="1"/>
        <v>358465</v>
      </c>
      <c r="V2" s="6">
        <f t="shared" si="1"/>
        <v>364656</v>
      </c>
      <c r="W2" s="6">
        <f t="shared" si="1"/>
        <v>313205</v>
      </c>
      <c r="X2" s="6">
        <f t="shared" si="1"/>
        <v>392224</v>
      </c>
      <c r="Y2" s="6">
        <f t="shared" si="1"/>
        <v>313749</v>
      </c>
      <c r="Z2" s="6">
        <f t="shared" si="1"/>
        <v>319483</v>
      </c>
      <c r="AA2" s="6">
        <f t="shared" si="1"/>
        <v>303954</v>
      </c>
      <c r="AB2" s="6">
        <f t="shared" si="1"/>
        <v>330645</v>
      </c>
      <c r="AC2" s="6">
        <f t="shared" si="1"/>
        <v>356925</v>
      </c>
      <c r="AD2" s="6">
        <f t="shared" si="1"/>
        <v>299093</v>
      </c>
      <c r="AE2" s="6">
        <f t="shared" si="1"/>
        <v>324621</v>
      </c>
      <c r="AF2" s="6">
        <f>SUM(T2:AE2)</f>
        <v>4030080</v>
      </c>
      <c r="AG2" s="6">
        <f>AF2/SUM(F2:O2)*100</f>
        <v>153.21721245254827</v>
      </c>
      <c r="AH2" s="6">
        <f aca="true" t="shared" si="2" ref="AH2:AS2">SUM(AH3:AH10)</f>
        <v>353987</v>
      </c>
      <c r="AI2" s="6">
        <f t="shared" si="2"/>
        <v>396355</v>
      </c>
      <c r="AJ2" s="6">
        <f t="shared" si="2"/>
        <v>337530</v>
      </c>
      <c r="AK2" s="6">
        <f t="shared" si="2"/>
        <v>361585</v>
      </c>
      <c r="AL2" s="6">
        <f t="shared" si="2"/>
        <v>308382</v>
      </c>
      <c r="AM2" s="6">
        <f t="shared" si="2"/>
        <v>283910</v>
      </c>
      <c r="AN2" s="6">
        <f t="shared" si="2"/>
        <v>300095</v>
      </c>
      <c r="AO2" s="6">
        <f t="shared" si="2"/>
        <v>5200</v>
      </c>
      <c r="AP2" s="6">
        <f t="shared" si="2"/>
        <v>7500</v>
      </c>
      <c r="AQ2" s="6">
        <f t="shared" si="2"/>
        <v>3200</v>
      </c>
      <c r="AR2" s="6">
        <f t="shared" si="2"/>
        <v>3000</v>
      </c>
      <c r="AS2" s="6">
        <f t="shared" si="2"/>
        <v>6500</v>
      </c>
      <c r="AT2" s="6">
        <f>SUM(AH2:AS2)</f>
        <v>2367244</v>
      </c>
      <c r="AU2" s="6">
        <f>AT2/(SUM(T2:Z2))*100</f>
        <v>98.02893936746172</v>
      </c>
    </row>
    <row r="3" spans="1:47" ht="30" customHeight="1">
      <c r="A3" s="7" t="s">
        <v>25</v>
      </c>
      <c r="B3" s="67">
        <v>285153</v>
      </c>
      <c r="C3" s="67">
        <v>284982</v>
      </c>
      <c r="D3" s="67">
        <v>277719</v>
      </c>
      <c r="E3" s="67">
        <f>SUM(B3:D3)</f>
        <v>847854</v>
      </c>
      <c r="F3" s="68">
        <v>241565</v>
      </c>
      <c r="G3" s="68">
        <v>235256</v>
      </c>
      <c r="H3" s="68">
        <v>241236</v>
      </c>
      <c r="I3" s="68">
        <v>238209</v>
      </c>
      <c r="J3" s="9">
        <v>233013</v>
      </c>
      <c r="K3" s="9">
        <v>233246</v>
      </c>
      <c r="L3" s="9">
        <v>229167</v>
      </c>
      <c r="M3" s="9">
        <v>262383</v>
      </c>
      <c r="N3" s="9">
        <v>264015</v>
      </c>
      <c r="O3" s="9">
        <v>285153</v>
      </c>
      <c r="P3" s="9">
        <v>284982</v>
      </c>
      <c r="Q3" s="9">
        <v>277719</v>
      </c>
      <c r="R3" s="10">
        <f>SUM(F3:Q3)</f>
        <v>3025944</v>
      </c>
      <c r="S3" s="10">
        <f>AVERAGE(F3:Q3)</f>
        <v>252162</v>
      </c>
      <c r="T3" s="63">
        <v>248628</v>
      </c>
      <c r="U3" s="63">
        <v>246936</v>
      </c>
      <c r="V3" s="63">
        <v>247322</v>
      </c>
      <c r="W3" s="63">
        <v>211820</v>
      </c>
      <c r="X3" s="63">
        <v>274500</v>
      </c>
      <c r="Y3" s="63">
        <v>197292</v>
      </c>
      <c r="Z3" s="63">
        <v>203751</v>
      </c>
      <c r="AA3" s="63">
        <v>188309</v>
      </c>
      <c r="AB3" s="63">
        <v>208774</v>
      </c>
      <c r="AC3" s="63">
        <v>238361</v>
      </c>
      <c r="AD3" s="63">
        <v>180433</v>
      </c>
      <c r="AE3" s="63">
        <v>216024</v>
      </c>
      <c r="AF3" s="10">
        <f>SUM(T3:AC3)</f>
        <v>2265693</v>
      </c>
      <c r="AG3" s="6">
        <f>AF3/SUM(F3:O3)*100</f>
        <v>91.98008479066011</v>
      </c>
      <c r="AH3" s="63">
        <v>262727</v>
      </c>
      <c r="AI3" s="63">
        <v>279919</v>
      </c>
      <c r="AJ3" s="63">
        <v>219152</v>
      </c>
      <c r="AK3" s="63">
        <v>237148</v>
      </c>
      <c r="AL3" s="63">
        <v>167927</v>
      </c>
      <c r="AM3" s="63">
        <v>136344</v>
      </c>
      <c r="AN3" s="63">
        <v>220424</v>
      </c>
      <c r="AO3" s="63"/>
      <c r="AP3" s="63"/>
      <c r="AQ3" s="63"/>
      <c r="AR3" s="63"/>
      <c r="AS3" s="63"/>
      <c r="AT3" s="10">
        <f>SUM(AH3:AQ3)</f>
        <v>1523641</v>
      </c>
      <c r="AU3" s="6">
        <f>AT3/(SUM(T3:Z3))*100</f>
        <v>93.46063086068447</v>
      </c>
    </row>
    <row r="4" spans="1:47" ht="47.25" customHeight="1">
      <c r="A4" s="7" t="s">
        <v>83</v>
      </c>
      <c r="B4" s="67"/>
      <c r="C4" s="67"/>
      <c r="D4" s="67"/>
      <c r="E4" s="67"/>
      <c r="F4" s="68"/>
      <c r="G4" s="68"/>
      <c r="H4" s="68"/>
      <c r="I4" s="68"/>
      <c r="J4" s="9"/>
      <c r="K4" s="9"/>
      <c r="L4" s="9"/>
      <c r="M4" s="9"/>
      <c r="N4" s="9"/>
      <c r="O4" s="9"/>
      <c r="P4" s="9"/>
      <c r="Q4" s="9"/>
      <c r="R4" s="10"/>
      <c r="S4" s="10"/>
      <c r="T4" s="63">
        <v>81600</v>
      </c>
      <c r="U4" s="63">
        <v>81600</v>
      </c>
      <c r="V4" s="63">
        <v>81600</v>
      </c>
      <c r="W4" s="63">
        <v>81600</v>
      </c>
      <c r="X4" s="63">
        <v>81600</v>
      </c>
      <c r="Y4" s="63">
        <v>81600</v>
      </c>
      <c r="Z4" s="63">
        <v>81600</v>
      </c>
      <c r="AA4" s="63">
        <v>81600</v>
      </c>
      <c r="AB4" s="63">
        <v>81600</v>
      </c>
      <c r="AC4" s="63">
        <v>81600</v>
      </c>
      <c r="AD4" s="63">
        <v>81600</v>
      </c>
      <c r="AE4" s="63">
        <v>81600</v>
      </c>
      <c r="AF4" s="10">
        <f>AVERAGE(T4:AC4)</f>
        <v>81600</v>
      </c>
      <c r="AG4" s="57" t="s">
        <v>82</v>
      </c>
      <c r="AH4" s="63">
        <v>64030</v>
      </c>
      <c r="AI4" s="63">
        <v>88258</v>
      </c>
      <c r="AJ4" s="63">
        <v>88258</v>
      </c>
      <c r="AK4" s="63">
        <v>97017</v>
      </c>
      <c r="AL4" s="63">
        <v>110554</v>
      </c>
      <c r="AM4" s="63">
        <v>115131</v>
      </c>
      <c r="AN4" s="63">
        <v>53196</v>
      </c>
      <c r="AO4" s="63"/>
      <c r="AP4" s="63"/>
      <c r="AQ4" s="63"/>
      <c r="AR4" s="63"/>
      <c r="AS4" s="63"/>
      <c r="AT4" s="10">
        <f>SUM(AH4:AQ4)</f>
        <v>616444</v>
      </c>
      <c r="AU4" s="6">
        <f>AT4/(SUM(T4:Z4))*100</f>
        <v>107.92086834733894</v>
      </c>
    </row>
    <row r="5" spans="1:47" ht="30" customHeight="1">
      <c r="A5" s="7" t="s">
        <v>26</v>
      </c>
      <c r="B5" s="67">
        <v>7440</v>
      </c>
      <c r="C5" s="67">
        <v>7440</v>
      </c>
      <c r="D5" s="67">
        <v>7440</v>
      </c>
      <c r="E5" s="67">
        <f>SUM(B5:D5)</f>
        <v>22320</v>
      </c>
      <c r="F5" s="68">
        <v>7440</v>
      </c>
      <c r="G5" s="68">
        <v>7440</v>
      </c>
      <c r="H5" s="68">
        <v>7440</v>
      </c>
      <c r="I5" s="68">
        <v>7600</v>
      </c>
      <c r="J5" s="9">
        <v>7600</v>
      </c>
      <c r="K5" s="9">
        <v>9800</v>
      </c>
      <c r="L5" s="9">
        <v>9800</v>
      </c>
      <c r="M5" s="9">
        <v>9800</v>
      </c>
      <c r="N5" s="9">
        <v>9800</v>
      </c>
      <c r="O5" s="9">
        <v>9800</v>
      </c>
      <c r="P5" s="9">
        <v>9800</v>
      </c>
      <c r="Q5" s="9">
        <v>9800</v>
      </c>
      <c r="R5" s="10">
        <f aca="true" t="shared" si="3" ref="R5:R10">SUM(F5:Q5)</f>
        <v>106120</v>
      </c>
      <c r="S5" s="10">
        <f>AVERAGE(F5:Q5)</f>
        <v>8843.333333333334</v>
      </c>
      <c r="T5" s="83">
        <v>15294</v>
      </c>
      <c r="U5" s="83">
        <v>20392</v>
      </c>
      <c r="V5" s="83">
        <v>21592</v>
      </c>
      <c r="W5" s="83">
        <v>11216</v>
      </c>
      <c r="X5" s="83">
        <v>21832</v>
      </c>
      <c r="Y5" s="83">
        <v>24032</v>
      </c>
      <c r="Z5" s="83">
        <v>24032</v>
      </c>
      <c r="AA5" s="83">
        <v>23992</v>
      </c>
      <c r="AB5" s="83">
        <v>23992</v>
      </c>
      <c r="AC5" s="83">
        <v>24640</v>
      </c>
      <c r="AD5" s="83">
        <v>24800</v>
      </c>
      <c r="AE5" s="83">
        <v>12800</v>
      </c>
      <c r="AF5" s="10">
        <f>SUM(T5:AC5)</f>
        <v>211014</v>
      </c>
      <c r="AG5" s="6">
        <f aca="true" t="shared" si="4" ref="AG5:AG10">AF5/SUM(F5:O5)*100</f>
        <v>243.89042995839114</v>
      </c>
      <c r="AH5" s="83">
        <v>19200</v>
      </c>
      <c r="AI5" s="83">
        <v>20000</v>
      </c>
      <c r="AJ5" s="83">
        <v>15000</v>
      </c>
      <c r="AK5" s="83">
        <v>15570</v>
      </c>
      <c r="AL5" s="83">
        <v>20320</v>
      </c>
      <c r="AM5" s="83">
        <v>20720</v>
      </c>
      <c r="AN5" s="83">
        <v>21720</v>
      </c>
      <c r="AO5" s="83"/>
      <c r="AP5" s="83"/>
      <c r="AQ5" s="83"/>
      <c r="AR5" s="83"/>
      <c r="AS5" s="83"/>
      <c r="AT5" s="10">
        <f>AVERAGE(AH5:AQ5)</f>
        <v>18932.85714285714</v>
      </c>
      <c r="AU5" s="6">
        <f aca="true" t="shared" si="5" ref="AU5:AU10">AT5/(SUM(T5:Z5))*100</f>
        <v>13.680798571325342</v>
      </c>
    </row>
    <row r="6" spans="1:47" ht="30" customHeight="1">
      <c r="A6" s="7" t="s">
        <v>27</v>
      </c>
      <c r="B6" s="67">
        <v>983</v>
      </c>
      <c r="C6" s="67">
        <v>771</v>
      </c>
      <c r="D6" s="67">
        <v>851</v>
      </c>
      <c r="E6" s="67">
        <f>AVERAGE(B6:D6)</f>
        <v>868.3333333333334</v>
      </c>
      <c r="F6" s="68">
        <v>3667</v>
      </c>
      <c r="G6" s="68">
        <v>3736</v>
      </c>
      <c r="H6" s="68">
        <v>3712</v>
      </c>
      <c r="I6" s="68">
        <v>3969</v>
      </c>
      <c r="J6" s="9">
        <v>3966</v>
      </c>
      <c r="K6" s="9">
        <v>4337</v>
      </c>
      <c r="L6" s="9">
        <v>4302</v>
      </c>
      <c r="M6" s="9">
        <v>3870</v>
      </c>
      <c r="N6" s="9">
        <v>4236</v>
      </c>
      <c r="O6" s="9">
        <v>4027</v>
      </c>
      <c r="P6" s="9">
        <v>4011</v>
      </c>
      <c r="Q6" s="9">
        <v>3213</v>
      </c>
      <c r="R6" s="10">
        <f>AVERAGE(F6:Q6)</f>
        <v>3920.5</v>
      </c>
      <c r="S6" s="10">
        <f>AVERAGE(F6:Q6)</f>
        <v>3920.5</v>
      </c>
      <c r="T6" s="63">
        <v>3894</v>
      </c>
      <c r="U6" s="63">
        <v>4325</v>
      </c>
      <c r="V6" s="63">
        <v>4707</v>
      </c>
      <c r="W6" s="63">
        <v>4127</v>
      </c>
      <c r="X6" s="63">
        <v>4773</v>
      </c>
      <c r="Y6" s="63">
        <v>5059</v>
      </c>
      <c r="Z6" s="63">
        <v>5048</v>
      </c>
      <c r="AA6" s="63">
        <v>4947</v>
      </c>
      <c r="AB6" s="63">
        <v>5159</v>
      </c>
      <c r="AC6" s="63">
        <v>5073</v>
      </c>
      <c r="AD6" s="63">
        <v>4903</v>
      </c>
      <c r="AE6" s="63">
        <v>3990</v>
      </c>
      <c r="AF6" s="10">
        <f>AVERAGE(T6:AC6)</f>
        <v>4711.2</v>
      </c>
      <c r="AG6" s="6">
        <f t="shared" si="4"/>
        <v>11.830646376374867</v>
      </c>
      <c r="AH6" s="63">
        <v>3782</v>
      </c>
      <c r="AI6" s="63">
        <v>4011</v>
      </c>
      <c r="AJ6" s="63">
        <v>4349</v>
      </c>
      <c r="AK6" s="63">
        <v>4182</v>
      </c>
      <c r="AL6" s="63">
        <v>4443</v>
      </c>
      <c r="AM6" s="63">
        <v>4180</v>
      </c>
      <c r="AN6" s="63"/>
      <c r="AO6" s="63"/>
      <c r="AP6" s="63"/>
      <c r="AQ6" s="63"/>
      <c r="AR6" s="63"/>
      <c r="AS6" s="63"/>
      <c r="AT6" s="10">
        <f>AVERAGE(AH6:AS6)</f>
        <v>4157.833333333333</v>
      </c>
      <c r="AU6" s="6">
        <f t="shared" si="5"/>
        <v>13.020490819319615</v>
      </c>
    </row>
    <row r="7" spans="1:47" ht="30" customHeight="1">
      <c r="A7" s="7" t="s">
        <v>28</v>
      </c>
      <c r="B7" s="67">
        <v>296</v>
      </c>
      <c r="C7" s="67">
        <v>285</v>
      </c>
      <c r="D7" s="67">
        <v>291</v>
      </c>
      <c r="E7" s="67">
        <f>SUM(B7:D7)</f>
        <v>872</v>
      </c>
      <c r="F7" s="68">
        <v>160</v>
      </c>
      <c r="G7" s="68">
        <v>197</v>
      </c>
      <c r="H7" s="68">
        <v>210</v>
      </c>
      <c r="I7" s="68">
        <v>268</v>
      </c>
      <c r="J7" s="9">
        <v>310</v>
      </c>
      <c r="K7" s="9">
        <v>360</v>
      </c>
      <c r="L7" s="9">
        <v>390</v>
      </c>
      <c r="M7" s="9">
        <v>422</v>
      </c>
      <c r="N7" s="9">
        <v>373</v>
      </c>
      <c r="O7" s="9">
        <v>402</v>
      </c>
      <c r="P7" s="9">
        <v>410</v>
      </c>
      <c r="Q7" s="9">
        <v>329</v>
      </c>
      <c r="R7" s="10">
        <f>AVERAGE(F7:Q7)</f>
        <v>319.25</v>
      </c>
      <c r="S7" s="10">
        <f>AVERAGE(F7:Q7)</f>
        <v>319.25</v>
      </c>
      <c r="T7" s="63">
        <v>333</v>
      </c>
      <c r="U7" s="63">
        <v>394</v>
      </c>
      <c r="V7" s="63">
        <v>437</v>
      </c>
      <c r="W7" s="63">
        <v>501</v>
      </c>
      <c r="X7" s="63">
        <v>553</v>
      </c>
      <c r="Y7" s="63">
        <v>550</v>
      </c>
      <c r="Z7" s="63">
        <v>550</v>
      </c>
      <c r="AA7" s="63">
        <v>508</v>
      </c>
      <c r="AB7" s="63">
        <v>453</v>
      </c>
      <c r="AC7" s="63">
        <v>538</v>
      </c>
      <c r="AD7" s="63">
        <v>508</v>
      </c>
      <c r="AE7" s="63">
        <v>456</v>
      </c>
      <c r="AF7" s="10">
        <f>AVERAGE(T7:AC7)</f>
        <v>481.7</v>
      </c>
      <c r="AG7" s="6">
        <f t="shared" si="4"/>
        <v>15.578913324708926</v>
      </c>
      <c r="AH7" s="63">
        <v>415</v>
      </c>
      <c r="AI7" s="63">
        <v>450</v>
      </c>
      <c r="AJ7" s="63">
        <v>499</v>
      </c>
      <c r="AK7" s="63">
        <v>574</v>
      </c>
      <c r="AL7" s="63">
        <v>594</v>
      </c>
      <c r="AM7" s="63">
        <v>587</v>
      </c>
      <c r="AN7" s="63">
        <v>628</v>
      </c>
      <c r="AO7" s="63"/>
      <c r="AP7" s="63"/>
      <c r="AQ7" s="63"/>
      <c r="AR7" s="63"/>
      <c r="AS7" s="63"/>
      <c r="AT7" s="10">
        <f>AVERAGE(AH7:AQ7)</f>
        <v>535.2857142857143</v>
      </c>
      <c r="AU7" s="6">
        <f>AT7/(AVERAGE(T7:Z7))*100</f>
        <v>112.92947558770345</v>
      </c>
    </row>
    <row r="8" spans="1:47" ht="30" customHeight="1">
      <c r="A8" s="7" t="s">
        <v>29</v>
      </c>
      <c r="B8" s="67">
        <v>1230</v>
      </c>
      <c r="C8" s="67">
        <v>1298</v>
      </c>
      <c r="D8" s="67">
        <v>1343</v>
      </c>
      <c r="E8" s="67">
        <f>SUM(B8:D8)</f>
        <v>3871</v>
      </c>
      <c r="F8" s="68">
        <v>1343</v>
      </c>
      <c r="G8" s="68">
        <v>1389</v>
      </c>
      <c r="H8" s="68">
        <v>1429</v>
      </c>
      <c r="I8" s="68">
        <v>1459</v>
      </c>
      <c r="J8" s="9">
        <v>1508</v>
      </c>
      <c r="K8" s="9">
        <v>1518</v>
      </c>
      <c r="L8" s="9">
        <v>1558</v>
      </c>
      <c r="M8" s="9">
        <v>1717</v>
      </c>
      <c r="N8" s="9">
        <v>1806</v>
      </c>
      <c r="O8" s="9">
        <v>1811</v>
      </c>
      <c r="P8" s="9">
        <v>1923</v>
      </c>
      <c r="Q8" s="9">
        <v>1931</v>
      </c>
      <c r="R8" s="10">
        <f>AVERAGE(F8:Q8)</f>
        <v>1616</v>
      </c>
      <c r="S8" s="10">
        <f>AVERAGE(F8:Q8)</f>
        <v>1616</v>
      </c>
      <c r="T8" s="9">
        <v>1920</v>
      </c>
      <c r="U8" s="9">
        <v>2033</v>
      </c>
      <c r="V8" s="9">
        <v>2165</v>
      </c>
      <c r="W8" s="63">
        <v>2195</v>
      </c>
      <c r="X8" s="63">
        <v>2288</v>
      </c>
      <c r="Y8" s="63">
        <v>2339</v>
      </c>
      <c r="Z8" s="63">
        <v>2402</v>
      </c>
      <c r="AA8" s="63">
        <v>2498</v>
      </c>
      <c r="AB8" s="63">
        <v>2503</v>
      </c>
      <c r="AC8" s="63">
        <v>2538</v>
      </c>
      <c r="AD8" s="63">
        <v>2565</v>
      </c>
      <c r="AE8" s="63">
        <v>2565</v>
      </c>
      <c r="AF8" s="10">
        <f>AVERAGE(T8:AC8)</f>
        <v>2288.1</v>
      </c>
      <c r="AG8" s="6">
        <f t="shared" si="4"/>
        <v>14.725833440597244</v>
      </c>
      <c r="AH8" s="63">
        <v>2576</v>
      </c>
      <c r="AI8" s="63">
        <v>2620</v>
      </c>
      <c r="AJ8" s="63">
        <v>2597</v>
      </c>
      <c r="AK8" s="63">
        <v>2670</v>
      </c>
      <c r="AL8" s="63">
        <v>2727</v>
      </c>
      <c r="AM8" s="63">
        <v>2749</v>
      </c>
      <c r="AN8" s="63"/>
      <c r="AO8" s="63"/>
      <c r="AP8" s="63"/>
      <c r="AQ8" s="63"/>
      <c r="AR8" s="63"/>
      <c r="AS8" s="63"/>
      <c r="AT8" s="10">
        <f>AVERAGE(AH8:AQ8)</f>
        <v>2656.5</v>
      </c>
      <c r="AU8" s="6">
        <f>AT8/(AVERAGE(T8:Z8))*100</f>
        <v>121.20649198279234</v>
      </c>
    </row>
    <row r="9" spans="1:47" ht="30" customHeight="1">
      <c r="A9" s="7" t="s">
        <v>30</v>
      </c>
      <c r="B9" s="67">
        <v>0</v>
      </c>
      <c r="C9" s="67">
        <v>1700</v>
      </c>
      <c r="D9" s="67">
        <v>0</v>
      </c>
      <c r="E9" s="67">
        <f>SUM(B9:D9)</f>
        <v>1700</v>
      </c>
      <c r="F9" s="68">
        <v>0</v>
      </c>
      <c r="G9" s="68">
        <v>500</v>
      </c>
      <c r="H9" s="68">
        <v>0</v>
      </c>
      <c r="I9" s="68">
        <v>0</v>
      </c>
      <c r="J9" s="9">
        <v>1200</v>
      </c>
      <c r="K9" s="9">
        <v>450</v>
      </c>
      <c r="L9" s="9">
        <v>0</v>
      </c>
      <c r="M9" s="9">
        <v>500</v>
      </c>
      <c r="N9" s="9">
        <v>926</v>
      </c>
      <c r="O9" s="9">
        <v>1328</v>
      </c>
      <c r="P9" s="9">
        <v>2360</v>
      </c>
      <c r="Q9" s="9">
        <v>767</v>
      </c>
      <c r="R9" s="10">
        <f t="shared" si="3"/>
        <v>8031</v>
      </c>
      <c r="S9" s="10">
        <f>R9</f>
        <v>8031</v>
      </c>
      <c r="T9" s="63">
        <v>1391</v>
      </c>
      <c r="U9" s="63">
        <v>2785</v>
      </c>
      <c r="V9" s="63">
        <v>1936</v>
      </c>
      <c r="W9" s="63">
        <v>1746</v>
      </c>
      <c r="X9" s="63">
        <v>1795</v>
      </c>
      <c r="Y9" s="63">
        <v>1047</v>
      </c>
      <c r="Z9" s="63">
        <v>0</v>
      </c>
      <c r="AA9" s="63">
        <v>0</v>
      </c>
      <c r="AB9" s="63">
        <v>796</v>
      </c>
      <c r="AC9" s="63">
        <v>1134</v>
      </c>
      <c r="AD9" s="63">
        <v>1429</v>
      </c>
      <c r="AE9" s="63">
        <v>686</v>
      </c>
      <c r="AF9" s="10">
        <f>SUM(T9:AE9)</f>
        <v>14745</v>
      </c>
      <c r="AG9" s="6">
        <f t="shared" si="4"/>
        <v>300.6729200652528</v>
      </c>
      <c r="AH9" s="63">
        <v>1257</v>
      </c>
      <c r="AI9" s="63">
        <v>1097</v>
      </c>
      <c r="AJ9" s="63">
        <v>1318</v>
      </c>
      <c r="AK9" s="63">
        <v>1184</v>
      </c>
      <c r="AL9" s="63">
        <v>1217</v>
      </c>
      <c r="AM9" s="63">
        <v>1184</v>
      </c>
      <c r="AN9" s="63">
        <v>615</v>
      </c>
      <c r="AO9" s="63"/>
      <c r="AP9" s="63"/>
      <c r="AQ9" s="63"/>
      <c r="AR9" s="63"/>
      <c r="AS9" s="63"/>
      <c r="AT9" s="10">
        <f>SUM(AH9:AS9)</f>
        <v>7872</v>
      </c>
      <c r="AU9" s="6">
        <f t="shared" si="5"/>
        <v>73.57009345794393</v>
      </c>
    </row>
    <row r="10" spans="1:49" ht="30" customHeight="1">
      <c r="A10" s="7" t="s">
        <v>31</v>
      </c>
      <c r="B10" s="67"/>
      <c r="C10" s="67"/>
      <c r="D10" s="67">
        <v>3000</v>
      </c>
      <c r="E10" s="67">
        <f>SUM(B10:D10)</f>
        <v>3000</v>
      </c>
      <c r="F10" s="68">
        <v>0</v>
      </c>
      <c r="G10" s="68">
        <v>66</v>
      </c>
      <c r="H10" s="68">
        <v>3485</v>
      </c>
      <c r="I10" s="68">
        <v>0</v>
      </c>
      <c r="J10" s="9">
        <f>SUM(J14:J19)</f>
        <v>2300</v>
      </c>
      <c r="K10" s="9">
        <f aca="true" t="shared" si="6" ref="K10:P10">SUM(K14:K19)</f>
        <v>0</v>
      </c>
      <c r="L10" s="9">
        <f t="shared" si="6"/>
        <v>110</v>
      </c>
      <c r="M10" s="9">
        <f t="shared" si="6"/>
        <v>1992</v>
      </c>
      <c r="N10" s="9">
        <f t="shared" si="6"/>
        <v>6003</v>
      </c>
      <c r="O10" s="9">
        <f t="shared" si="6"/>
        <v>3230</v>
      </c>
      <c r="P10" s="9">
        <f t="shared" si="6"/>
        <v>2975</v>
      </c>
      <c r="Q10" s="9">
        <f>SUM(Q14:Q19)</f>
        <v>6325</v>
      </c>
      <c r="R10" s="10">
        <f t="shared" si="3"/>
        <v>26486</v>
      </c>
      <c r="S10" s="10">
        <f>R10</f>
        <v>26486</v>
      </c>
      <c r="T10" s="63">
        <v>0</v>
      </c>
      <c r="U10" s="63">
        <v>0</v>
      </c>
      <c r="V10" s="63">
        <v>4897</v>
      </c>
      <c r="W10" s="63">
        <v>0</v>
      </c>
      <c r="X10" s="63">
        <v>4883</v>
      </c>
      <c r="Y10" s="63">
        <v>1830</v>
      </c>
      <c r="Z10" s="63">
        <v>2100</v>
      </c>
      <c r="AA10" s="63">
        <v>2100</v>
      </c>
      <c r="AB10" s="63">
        <v>7368</v>
      </c>
      <c r="AC10" s="63">
        <v>3041</v>
      </c>
      <c r="AD10" s="63">
        <v>2855</v>
      </c>
      <c r="AE10" s="63">
        <v>6500</v>
      </c>
      <c r="AF10" s="10">
        <f>SUM(T10:AE10)</f>
        <v>35574</v>
      </c>
      <c r="AG10" s="6">
        <f t="shared" si="4"/>
        <v>206.99406493657628</v>
      </c>
      <c r="AH10" s="63">
        <v>0</v>
      </c>
      <c r="AI10" s="63">
        <v>0</v>
      </c>
      <c r="AJ10" s="63">
        <v>6357</v>
      </c>
      <c r="AK10" s="113">
        <v>3240</v>
      </c>
      <c r="AL10" s="63">
        <v>600</v>
      </c>
      <c r="AM10" s="113">
        <v>3015</v>
      </c>
      <c r="AN10" s="113">
        <v>3512</v>
      </c>
      <c r="AO10" s="63">
        <v>5200</v>
      </c>
      <c r="AP10" s="63">
        <v>7500</v>
      </c>
      <c r="AQ10" s="63">
        <v>3200</v>
      </c>
      <c r="AR10" s="63">
        <v>3000</v>
      </c>
      <c r="AS10" s="63">
        <v>6500</v>
      </c>
      <c r="AT10" s="10">
        <f>SUM(AH10:AS10)</f>
        <v>42124</v>
      </c>
      <c r="AU10" s="6">
        <f t="shared" si="5"/>
        <v>307.2501823486506</v>
      </c>
      <c r="AV10" s="112"/>
      <c r="AW10" s="112"/>
    </row>
    <row r="11" spans="1:46" ht="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3"/>
      <c r="S11" s="13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7" s="75" customFormat="1" ht="45">
      <c r="A12" s="1"/>
      <c r="B12" s="62" t="s">
        <v>70</v>
      </c>
      <c r="C12" s="62" t="s">
        <v>71</v>
      </c>
      <c r="D12" s="62" t="s">
        <v>72</v>
      </c>
      <c r="E12" s="62" t="s">
        <v>75</v>
      </c>
      <c r="F12" s="62" t="s">
        <v>0</v>
      </c>
      <c r="G12" s="62" t="s">
        <v>1</v>
      </c>
      <c r="H12" s="62" t="s">
        <v>2</v>
      </c>
      <c r="I12" s="62" t="s">
        <v>3</v>
      </c>
      <c r="J12" s="62" t="s">
        <v>4</v>
      </c>
      <c r="K12" s="62" t="s">
        <v>5</v>
      </c>
      <c r="L12" s="62" t="s">
        <v>6</v>
      </c>
      <c r="M12" s="62" t="s">
        <v>7</v>
      </c>
      <c r="N12" s="62" t="s">
        <v>8</v>
      </c>
      <c r="O12" s="62" t="s">
        <v>9</v>
      </c>
      <c r="P12" s="62" t="s">
        <v>80</v>
      </c>
      <c r="Q12" s="62" t="s">
        <v>11</v>
      </c>
      <c r="R12" s="76" t="s">
        <v>12</v>
      </c>
      <c r="S12" s="76"/>
      <c r="T12" s="62" t="s">
        <v>81</v>
      </c>
      <c r="U12" s="77" t="s">
        <v>14</v>
      </c>
      <c r="V12" s="78" t="s">
        <v>15</v>
      </c>
      <c r="W12" s="77" t="s">
        <v>16</v>
      </c>
      <c r="X12" s="77" t="s">
        <v>17</v>
      </c>
      <c r="Y12" s="77" t="s">
        <v>18</v>
      </c>
      <c r="Z12" s="77" t="s">
        <v>19</v>
      </c>
      <c r="AA12" s="77" t="s">
        <v>20</v>
      </c>
      <c r="AB12" s="77" t="s">
        <v>21</v>
      </c>
      <c r="AC12" s="77" t="s">
        <v>77</v>
      </c>
      <c r="AD12" s="79" t="s">
        <v>78</v>
      </c>
      <c r="AE12" s="79" t="s">
        <v>79</v>
      </c>
      <c r="AF12" s="62" t="s">
        <v>22</v>
      </c>
      <c r="AG12" s="16" t="s">
        <v>23</v>
      </c>
      <c r="AH12" s="2" t="s">
        <v>84</v>
      </c>
      <c r="AI12" s="2" t="s">
        <v>85</v>
      </c>
      <c r="AJ12" s="2" t="s">
        <v>86</v>
      </c>
      <c r="AK12" s="2" t="s">
        <v>87</v>
      </c>
      <c r="AL12" s="2" t="s">
        <v>88</v>
      </c>
      <c r="AM12" s="2" t="s">
        <v>89</v>
      </c>
      <c r="AN12" s="2" t="s">
        <v>90</v>
      </c>
      <c r="AO12" s="2" t="s">
        <v>91</v>
      </c>
      <c r="AP12" s="2" t="s">
        <v>92</v>
      </c>
      <c r="AQ12" s="2" t="s">
        <v>93</v>
      </c>
      <c r="AR12" s="2" t="s">
        <v>94</v>
      </c>
      <c r="AS12" s="2" t="s">
        <v>95</v>
      </c>
      <c r="AT12" s="2" t="s">
        <v>96</v>
      </c>
      <c r="AU12" s="2" t="s">
        <v>23</v>
      </c>
    </row>
    <row r="13" spans="1:47" ht="63" customHeight="1">
      <c r="A13" s="5" t="s">
        <v>32</v>
      </c>
      <c r="B13" s="61">
        <f>SUM(B14:B19)</f>
        <v>0</v>
      </c>
      <c r="C13" s="61">
        <f>SUM(C14:C19)</f>
        <v>0</v>
      </c>
      <c r="D13" s="61">
        <f>SUM(D14:D19)</f>
        <v>3000</v>
      </c>
      <c r="E13" s="61">
        <f>SUM(E14:E19)</f>
        <v>3000</v>
      </c>
      <c r="F13" s="6">
        <f>SUM(F14:F19)</f>
        <v>0</v>
      </c>
      <c r="G13" s="6">
        <f>SUM(G14:G19)</f>
        <v>66</v>
      </c>
      <c r="H13" s="6">
        <f>SUM(H14:H19)</f>
        <v>3485</v>
      </c>
      <c r="I13" s="6">
        <f>SUM(I14:I19)</f>
        <v>0</v>
      </c>
      <c r="J13" s="6">
        <f>SUM(J14:J19)</f>
        <v>2300</v>
      </c>
      <c r="K13" s="6">
        <f aca="true" t="shared" si="7" ref="K13:P13">SUM(K14:K19)</f>
        <v>0</v>
      </c>
      <c r="L13" s="6">
        <f t="shared" si="7"/>
        <v>110</v>
      </c>
      <c r="M13" s="6">
        <f t="shared" si="7"/>
        <v>1992</v>
      </c>
      <c r="N13" s="6">
        <f t="shared" si="7"/>
        <v>6003</v>
      </c>
      <c r="O13" s="6">
        <f t="shared" si="7"/>
        <v>3230</v>
      </c>
      <c r="P13" s="6">
        <f t="shared" si="7"/>
        <v>2975</v>
      </c>
      <c r="Q13" s="6">
        <f>SUM(Q14:Q19)</f>
        <v>6325</v>
      </c>
      <c r="R13" s="6">
        <f>SUM(F13:Q13)</f>
        <v>26486</v>
      </c>
      <c r="S13" s="6"/>
      <c r="T13" s="6">
        <f>SUM(T14:T19)</f>
        <v>0</v>
      </c>
      <c r="U13" s="6">
        <f>SUM(U14:U19)</f>
        <v>0</v>
      </c>
      <c r="V13" s="6">
        <f>SUM(V14:V19)</f>
        <v>4897</v>
      </c>
      <c r="W13" s="6">
        <f>SUM(W14:W19)</f>
        <v>0</v>
      </c>
      <c r="X13" s="6">
        <f aca="true" t="shared" si="8" ref="X13:AE13">SUM(X14:X19)</f>
        <v>2683</v>
      </c>
      <c r="Y13" s="6">
        <f t="shared" si="8"/>
        <v>1830</v>
      </c>
      <c r="Z13" s="6">
        <f t="shared" si="8"/>
        <v>2100</v>
      </c>
      <c r="AA13" s="6">
        <f t="shared" si="8"/>
        <v>2100</v>
      </c>
      <c r="AB13" s="6">
        <f t="shared" si="8"/>
        <v>9468</v>
      </c>
      <c r="AC13" s="6">
        <f>SUM(AC14:AC19)</f>
        <v>3041</v>
      </c>
      <c r="AD13" s="6">
        <f t="shared" si="8"/>
        <v>2855</v>
      </c>
      <c r="AE13" s="6">
        <f t="shared" si="8"/>
        <v>6500</v>
      </c>
      <c r="AF13" s="6">
        <f>SUM(T13:AC13)</f>
        <v>26119</v>
      </c>
      <c r="AG13" s="6">
        <f>AF13/SUM(F13:O13)*100</f>
        <v>151.97835447457234</v>
      </c>
      <c r="AH13" s="6">
        <f>SUM(AH14:AH19)</f>
        <v>0</v>
      </c>
      <c r="AI13" s="6">
        <f aca="true" t="shared" si="9" ref="AI13:AS13">SUM(AI14:AI19)</f>
        <v>0</v>
      </c>
      <c r="AJ13" s="6">
        <f>SUM(AJ14:AJ19)</f>
        <v>6357</v>
      </c>
      <c r="AK13" s="6">
        <f t="shared" si="9"/>
        <v>3240</v>
      </c>
      <c r="AL13" s="6">
        <f t="shared" si="9"/>
        <v>600</v>
      </c>
      <c r="AM13" s="6">
        <f t="shared" si="9"/>
        <v>3015</v>
      </c>
      <c r="AN13" s="6">
        <f t="shared" si="9"/>
        <v>3512</v>
      </c>
      <c r="AO13" s="6">
        <f t="shared" si="9"/>
        <v>0</v>
      </c>
      <c r="AP13" s="6">
        <f t="shared" si="9"/>
        <v>0</v>
      </c>
      <c r="AQ13" s="6">
        <f t="shared" si="9"/>
        <v>0</v>
      </c>
      <c r="AR13" s="6">
        <f t="shared" si="9"/>
        <v>0</v>
      </c>
      <c r="AS13" s="6">
        <f t="shared" si="9"/>
        <v>0</v>
      </c>
      <c r="AT13" s="6">
        <f>SUM(AH13:AQ13)</f>
        <v>16724</v>
      </c>
      <c r="AU13" s="6">
        <f>AT13/(SUM(T13:Z13))*100</f>
        <v>145.2997393570808</v>
      </c>
    </row>
    <row r="14" spans="1:47" ht="47.25" customHeight="1">
      <c r="A14" s="18" t="s">
        <v>33</v>
      </c>
      <c r="B14" s="68">
        <v>0</v>
      </c>
      <c r="C14" s="68">
        <v>0</v>
      </c>
      <c r="D14" s="68">
        <v>0</v>
      </c>
      <c r="E14" s="8">
        <v>0</v>
      </c>
      <c r="F14" s="9">
        <v>0</v>
      </c>
      <c r="G14" s="68">
        <v>66</v>
      </c>
      <c r="H14" s="9">
        <v>0</v>
      </c>
      <c r="I14" s="9">
        <v>0</v>
      </c>
      <c r="J14" s="9">
        <v>0</v>
      </c>
      <c r="K14" s="9">
        <v>0</v>
      </c>
      <c r="L14" s="9">
        <v>110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10">
        <f aca="true" t="shared" si="10" ref="R14:R19">SUM(F14:Q14)</f>
        <v>176</v>
      </c>
      <c r="S14" s="10"/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160</v>
      </c>
      <c r="AD14" s="11">
        <v>0</v>
      </c>
      <c r="AE14" s="11">
        <v>0</v>
      </c>
      <c r="AF14" s="10">
        <f>SUM(T14:AE14)</f>
        <v>160</v>
      </c>
      <c r="AG14" s="6">
        <f>AF14/SUM(F14:Q14)*100</f>
        <v>90.9090909090909</v>
      </c>
      <c r="AH14" s="11">
        <v>0</v>
      </c>
      <c r="AI14" s="11">
        <v>0</v>
      </c>
      <c r="AJ14" s="11">
        <v>0</v>
      </c>
      <c r="AK14" s="11">
        <v>0</v>
      </c>
      <c r="AL14" s="11">
        <v>600</v>
      </c>
      <c r="AM14" s="11">
        <v>0</v>
      </c>
      <c r="AN14" s="11">
        <v>0</v>
      </c>
      <c r="AO14" s="11"/>
      <c r="AP14" s="11"/>
      <c r="AQ14" s="11"/>
      <c r="AR14" s="11"/>
      <c r="AS14" s="11"/>
      <c r="AT14" s="10">
        <f>SUM(AH14:AS14)</f>
        <v>600</v>
      </c>
      <c r="AU14" s="6"/>
    </row>
    <row r="15" spans="1:47" ht="47.25" customHeight="1">
      <c r="A15" s="18" t="s">
        <v>34</v>
      </c>
      <c r="B15" s="68">
        <v>0</v>
      </c>
      <c r="C15" s="68">
        <v>0</v>
      </c>
      <c r="D15" s="68">
        <v>0</v>
      </c>
      <c r="E15" s="8">
        <v>0</v>
      </c>
      <c r="F15" s="9">
        <v>0</v>
      </c>
      <c r="G15" s="9">
        <v>0</v>
      </c>
      <c r="H15" s="68">
        <v>3485</v>
      </c>
      <c r="I15" s="68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">
        <f t="shared" si="10"/>
        <v>3485</v>
      </c>
      <c r="S15" s="10"/>
      <c r="T15" s="11">
        <v>0</v>
      </c>
      <c r="U15" s="11">
        <v>0</v>
      </c>
      <c r="V15" s="11">
        <v>4897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0">
        <f>SUM(T15:AE15)</f>
        <v>4897</v>
      </c>
      <c r="AG15" s="6">
        <f>AF15/SUM(F15:Q15)*100</f>
        <v>140.5164992826399</v>
      </c>
      <c r="AH15" s="11">
        <v>0</v>
      </c>
      <c r="AI15" s="11">
        <v>0</v>
      </c>
      <c r="AJ15" s="63">
        <v>6357</v>
      </c>
      <c r="AK15" s="11">
        <v>0</v>
      </c>
      <c r="AL15" s="11">
        <v>0</v>
      </c>
      <c r="AM15" s="11">
        <v>0</v>
      </c>
      <c r="AN15" s="11">
        <v>0</v>
      </c>
      <c r="AO15" s="11"/>
      <c r="AP15" s="11"/>
      <c r="AQ15" s="11"/>
      <c r="AR15" s="11"/>
      <c r="AS15" s="11"/>
      <c r="AT15" s="10">
        <f>SUM(AH15:AS15)</f>
        <v>6357</v>
      </c>
      <c r="AU15" s="6">
        <f>AT15/(SUM(T15:Z15))*100</f>
        <v>129.81417194200532</v>
      </c>
    </row>
    <row r="16" spans="1:47" ht="47.25" customHeight="1">
      <c r="A16" s="18" t="s">
        <v>35</v>
      </c>
      <c r="B16" s="68">
        <v>0</v>
      </c>
      <c r="C16" s="68">
        <v>0</v>
      </c>
      <c r="D16" s="68">
        <v>0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  <c r="J16" s="9">
        <v>1100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10"/>
        <v>1100</v>
      </c>
      <c r="S16" s="10"/>
      <c r="T16" s="11">
        <v>0</v>
      </c>
      <c r="U16" s="11">
        <v>0</v>
      </c>
      <c r="V16" s="11">
        <v>0</v>
      </c>
      <c r="W16" s="11">
        <v>0</v>
      </c>
      <c r="X16" s="11">
        <v>2683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0">
        <f>SUM(T16:AE16)</f>
        <v>2683</v>
      </c>
      <c r="AG16" s="6">
        <f>AF16/SUM(F16:Q16)*100</f>
        <v>243.9090909090909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63">
        <v>3512</v>
      </c>
      <c r="AO16" s="11"/>
      <c r="AP16" s="11"/>
      <c r="AQ16" s="11"/>
      <c r="AR16" s="11"/>
      <c r="AS16" s="11"/>
      <c r="AT16" s="10">
        <f>SUM(AH16:AS16)</f>
        <v>3512</v>
      </c>
      <c r="AU16" s="6">
        <f>AT16/(SUM(T16:Z16))*100</f>
        <v>130.89824822959372</v>
      </c>
    </row>
    <row r="17" spans="1:47" ht="47.25" customHeight="1">
      <c r="A17" s="18" t="s">
        <v>36</v>
      </c>
      <c r="B17" s="68">
        <v>0</v>
      </c>
      <c r="C17" s="68">
        <v>0</v>
      </c>
      <c r="D17" s="68">
        <v>0</v>
      </c>
      <c r="E17" s="8">
        <v>0</v>
      </c>
      <c r="F17" s="68">
        <v>0</v>
      </c>
      <c r="G17" s="68">
        <v>0</v>
      </c>
      <c r="H17" s="68">
        <v>0</v>
      </c>
      <c r="I17" s="68">
        <v>0</v>
      </c>
      <c r="J17" s="9">
        <v>0</v>
      </c>
      <c r="K17" s="9">
        <v>0</v>
      </c>
      <c r="L17" s="9">
        <v>0</v>
      </c>
      <c r="M17" s="9">
        <v>0</v>
      </c>
      <c r="N17" s="9">
        <v>6003</v>
      </c>
      <c r="O17" s="9">
        <v>0</v>
      </c>
      <c r="P17" s="9">
        <v>0</v>
      </c>
      <c r="Q17" s="9">
        <v>0</v>
      </c>
      <c r="R17" s="10">
        <f t="shared" si="10"/>
        <v>6003</v>
      </c>
      <c r="S17" s="10"/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7368</v>
      </c>
      <c r="AC17" s="11">
        <v>0</v>
      </c>
      <c r="AD17" s="11">
        <v>0</v>
      </c>
      <c r="AE17" s="11">
        <v>0</v>
      </c>
      <c r="AF17" s="10">
        <f>SUM(T17:AE17)</f>
        <v>7368</v>
      </c>
      <c r="AG17" s="6">
        <f>AF17/SUM(F17:Q17)*100</f>
        <v>122.73863068465766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/>
      <c r="AP17" s="11"/>
      <c r="AQ17" s="11"/>
      <c r="AR17" s="11"/>
      <c r="AS17" s="11"/>
      <c r="AT17" s="10">
        <f>SUM(AH17:AS17)</f>
        <v>0</v>
      </c>
      <c r="AU17" s="6"/>
    </row>
    <row r="18" spans="1:47" ht="47.25" customHeight="1">
      <c r="A18" s="18" t="s">
        <v>37</v>
      </c>
      <c r="B18" s="68">
        <v>0</v>
      </c>
      <c r="C18" s="68">
        <v>0</v>
      </c>
      <c r="D18" s="68">
        <v>3000</v>
      </c>
      <c r="E18" s="8">
        <v>3000</v>
      </c>
      <c r="F18" s="68">
        <v>0</v>
      </c>
      <c r="G18" s="68">
        <v>0</v>
      </c>
      <c r="H18" s="68">
        <v>0</v>
      </c>
      <c r="I18" s="68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6325</v>
      </c>
      <c r="R18" s="10">
        <f t="shared" si="10"/>
        <v>6325</v>
      </c>
      <c r="S18" s="10"/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6500</v>
      </c>
      <c r="AF18" s="10">
        <f>SUM(T18:AC18)</f>
        <v>0</v>
      </c>
      <c r="AG18" s="57">
        <f>AE18/Q18*100</f>
        <v>102.76679841897234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/>
      <c r="AP18" s="11"/>
      <c r="AQ18" s="11"/>
      <c r="AR18" s="11"/>
      <c r="AS18" s="11"/>
      <c r="AT18" s="10">
        <f>SUM(AH18:AQ18)</f>
        <v>0</v>
      </c>
      <c r="AU18" s="6"/>
    </row>
    <row r="19" spans="1:47" ht="47.25" customHeight="1">
      <c r="A19" s="18" t="s">
        <v>38</v>
      </c>
      <c r="B19" s="68">
        <v>0</v>
      </c>
      <c r="C19" s="68">
        <v>0</v>
      </c>
      <c r="D19" s="68">
        <v>0</v>
      </c>
      <c r="E19" s="8">
        <v>0</v>
      </c>
      <c r="F19" s="68">
        <v>0</v>
      </c>
      <c r="G19" s="68">
        <v>0</v>
      </c>
      <c r="H19" s="68">
        <v>0</v>
      </c>
      <c r="I19" s="68">
        <v>0</v>
      </c>
      <c r="J19" s="9">
        <v>1200</v>
      </c>
      <c r="K19" s="9">
        <v>0</v>
      </c>
      <c r="L19" s="9">
        <v>0</v>
      </c>
      <c r="M19" s="9">
        <v>1992</v>
      </c>
      <c r="N19" s="9">
        <v>0</v>
      </c>
      <c r="O19" s="9">
        <v>3230</v>
      </c>
      <c r="P19" s="9">
        <v>2975</v>
      </c>
      <c r="Q19" s="9">
        <v>0</v>
      </c>
      <c r="R19" s="10">
        <f t="shared" si="10"/>
        <v>9397</v>
      </c>
      <c r="S19" s="10"/>
      <c r="T19" s="11">
        <v>0</v>
      </c>
      <c r="U19" s="11">
        <v>0</v>
      </c>
      <c r="V19" s="11">
        <v>0</v>
      </c>
      <c r="W19" s="11"/>
      <c r="X19" s="11">
        <v>0</v>
      </c>
      <c r="Y19" s="11">
        <v>1830</v>
      </c>
      <c r="Z19" s="11">
        <v>2100</v>
      </c>
      <c r="AA19" s="11">
        <v>2100</v>
      </c>
      <c r="AB19" s="11">
        <v>2100</v>
      </c>
      <c r="AC19" s="11">
        <v>2881</v>
      </c>
      <c r="AD19" s="11">
        <v>2855</v>
      </c>
      <c r="AE19" s="11">
        <v>0</v>
      </c>
      <c r="AF19" s="10">
        <f>SUM(T19:AE19)</f>
        <v>13866</v>
      </c>
      <c r="AG19" s="6">
        <f>AF19/SUM(F19:Q19)*100</f>
        <v>147.55773119080558</v>
      </c>
      <c r="AH19" s="11">
        <v>0</v>
      </c>
      <c r="AI19" s="11">
        <v>0</v>
      </c>
      <c r="AJ19" s="11">
        <v>0</v>
      </c>
      <c r="AK19" s="63">
        <v>3240</v>
      </c>
      <c r="AL19" s="11">
        <v>0</v>
      </c>
      <c r="AM19" s="63">
        <v>3015</v>
      </c>
      <c r="AN19" s="11">
        <v>0</v>
      </c>
      <c r="AO19" s="11"/>
      <c r="AP19" s="11"/>
      <c r="AQ19" s="11"/>
      <c r="AR19" s="11"/>
      <c r="AS19" s="11"/>
      <c r="AT19" s="10">
        <f>SUM(AH19:AS19)</f>
        <v>6255</v>
      </c>
      <c r="AU19" s="6">
        <f>AT19/(SUM(T19:Z19))*100</f>
        <v>159.16030534351145</v>
      </c>
    </row>
    <row r="20" spans="1:46" ht="1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3"/>
      <c r="S20" s="13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1:47" s="75" customFormat="1" ht="41.25" customHeight="1">
      <c r="A21" s="19"/>
      <c r="B21" s="2" t="s">
        <v>70</v>
      </c>
      <c r="C21" s="2" t="s">
        <v>71</v>
      </c>
      <c r="D21" s="2" t="s">
        <v>72</v>
      </c>
      <c r="E21" s="2" t="s">
        <v>75</v>
      </c>
      <c r="F21" s="20" t="s">
        <v>0</v>
      </c>
      <c r="G21" s="20" t="s">
        <v>1</v>
      </c>
      <c r="H21" s="20" t="s">
        <v>2</v>
      </c>
      <c r="I21" s="20" t="s">
        <v>3</v>
      </c>
      <c r="J21" s="20" t="s">
        <v>4</v>
      </c>
      <c r="K21" s="20" t="s">
        <v>5</v>
      </c>
      <c r="L21" s="20" t="s">
        <v>6</v>
      </c>
      <c r="M21" s="20" t="s">
        <v>7</v>
      </c>
      <c r="N21" s="2" t="s">
        <v>8</v>
      </c>
      <c r="O21" s="20" t="s">
        <v>9</v>
      </c>
      <c r="P21" s="20" t="s">
        <v>10</v>
      </c>
      <c r="Q21" s="20" t="s">
        <v>11</v>
      </c>
      <c r="R21" s="20" t="s">
        <v>12</v>
      </c>
      <c r="S21" s="20"/>
      <c r="T21" s="38" t="s">
        <v>13</v>
      </c>
      <c r="U21" s="38" t="s">
        <v>14</v>
      </c>
      <c r="V21" s="37" t="s">
        <v>15</v>
      </c>
      <c r="W21" s="38" t="s">
        <v>16</v>
      </c>
      <c r="X21" s="38" t="s">
        <v>17</v>
      </c>
      <c r="Y21" s="38" t="s">
        <v>18</v>
      </c>
      <c r="Z21" s="38" t="s">
        <v>19</v>
      </c>
      <c r="AA21" s="38" t="s">
        <v>20</v>
      </c>
      <c r="AB21" s="38" t="s">
        <v>21</v>
      </c>
      <c r="AC21" s="2" t="s">
        <v>77</v>
      </c>
      <c r="AD21" s="2" t="s">
        <v>78</v>
      </c>
      <c r="AE21" s="2" t="s">
        <v>79</v>
      </c>
      <c r="AF21" s="2" t="s">
        <v>22</v>
      </c>
      <c r="AG21" s="2" t="s">
        <v>39</v>
      </c>
      <c r="AH21" s="2" t="s">
        <v>84</v>
      </c>
      <c r="AI21" s="2" t="s">
        <v>85</v>
      </c>
      <c r="AJ21" s="2" t="s">
        <v>86</v>
      </c>
      <c r="AK21" s="2" t="s">
        <v>87</v>
      </c>
      <c r="AL21" s="2" t="s">
        <v>88</v>
      </c>
      <c r="AM21" s="2" t="s">
        <v>89</v>
      </c>
      <c r="AN21" s="2" t="s">
        <v>90</v>
      </c>
      <c r="AO21" s="2" t="s">
        <v>91</v>
      </c>
      <c r="AP21" s="2" t="s">
        <v>92</v>
      </c>
      <c r="AQ21" s="2" t="s">
        <v>93</v>
      </c>
      <c r="AR21" s="2" t="s">
        <v>94</v>
      </c>
      <c r="AS21" s="2" t="s">
        <v>95</v>
      </c>
      <c r="AT21" s="2" t="s">
        <v>96</v>
      </c>
      <c r="AU21" s="2" t="s">
        <v>23</v>
      </c>
    </row>
    <row r="22" spans="1:47" ht="60.75" customHeight="1">
      <c r="A22" s="24" t="s">
        <v>40</v>
      </c>
      <c r="B22" s="64">
        <v>0</v>
      </c>
      <c r="C22" s="64">
        <v>0</v>
      </c>
      <c r="D22" s="64">
        <v>0</v>
      </c>
      <c r="E22" s="64">
        <v>0</v>
      </c>
      <c r="F22" s="25">
        <f aca="true" t="shared" si="11" ref="F22:Q22">SUM(F23:F24)</f>
        <v>0</v>
      </c>
      <c r="G22" s="25">
        <f t="shared" si="11"/>
        <v>1</v>
      </c>
      <c r="H22" s="25">
        <f t="shared" si="11"/>
        <v>0</v>
      </c>
      <c r="I22" s="25">
        <f t="shared" si="11"/>
        <v>0</v>
      </c>
      <c r="J22" s="25">
        <f t="shared" si="11"/>
        <v>0</v>
      </c>
      <c r="K22" s="25">
        <f t="shared" si="11"/>
        <v>16</v>
      </c>
      <c r="L22" s="25">
        <f t="shared" si="11"/>
        <v>21</v>
      </c>
      <c r="M22" s="25">
        <f t="shared" si="11"/>
        <v>5</v>
      </c>
      <c r="N22" s="25">
        <f t="shared" si="11"/>
        <v>14</v>
      </c>
      <c r="O22" s="25">
        <f t="shared" si="11"/>
        <v>12</v>
      </c>
      <c r="P22" s="25">
        <f t="shared" si="11"/>
        <v>11</v>
      </c>
      <c r="Q22" s="25">
        <f t="shared" si="11"/>
        <v>16</v>
      </c>
      <c r="R22" s="25">
        <f>SUM(F22:Q22)</f>
        <v>96</v>
      </c>
      <c r="S22" s="25"/>
      <c r="T22" s="25">
        <f aca="true" t="shared" si="12" ref="T22:AE22">SUM(T23:T24)</f>
        <v>4</v>
      </c>
      <c r="U22" s="25">
        <f t="shared" si="12"/>
        <v>20</v>
      </c>
      <c r="V22" s="25">
        <f t="shared" si="12"/>
        <v>28</v>
      </c>
      <c r="W22" s="25">
        <f t="shared" si="12"/>
        <v>22</v>
      </c>
      <c r="X22" s="25">
        <f t="shared" si="12"/>
        <v>15</v>
      </c>
      <c r="Y22" s="25">
        <f t="shared" si="12"/>
        <v>11</v>
      </c>
      <c r="Z22" s="25">
        <f t="shared" si="12"/>
        <v>6</v>
      </c>
      <c r="AA22" s="26">
        <f t="shared" si="12"/>
        <v>14</v>
      </c>
      <c r="AB22" s="26">
        <f t="shared" si="12"/>
        <v>17</v>
      </c>
      <c r="AC22" s="26">
        <f t="shared" si="12"/>
        <v>5</v>
      </c>
      <c r="AD22" s="26">
        <f t="shared" si="12"/>
        <v>7</v>
      </c>
      <c r="AE22" s="26">
        <f t="shared" si="12"/>
        <v>7</v>
      </c>
      <c r="AF22" s="25">
        <f>SUM(T22:AB22)</f>
        <v>137</v>
      </c>
      <c r="AG22" s="26">
        <f>AF22/SUM(F22:Q22)*100</f>
        <v>142.70833333333331</v>
      </c>
      <c r="AH22" s="26">
        <f>AH24</f>
        <v>5</v>
      </c>
      <c r="AI22" s="26">
        <f aca="true" t="shared" si="13" ref="AI22:AS22">AI24</f>
        <v>5</v>
      </c>
      <c r="AJ22" s="26">
        <f t="shared" si="13"/>
        <v>10</v>
      </c>
      <c r="AK22" s="26">
        <f t="shared" si="13"/>
        <v>10</v>
      </c>
      <c r="AL22" s="26">
        <f t="shared" si="13"/>
        <v>8</v>
      </c>
      <c r="AM22" s="26">
        <f t="shared" si="13"/>
        <v>5</v>
      </c>
      <c r="AN22" s="26">
        <f t="shared" si="13"/>
        <v>7</v>
      </c>
      <c r="AO22" s="26">
        <f t="shared" si="13"/>
        <v>0</v>
      </c>
      <c r="AP22" s="26">
        <f t="shared" si="13"/>
        <v>0</v>
      </c>
      <c r="AQ22" s="26">
        <f t="shared" si="13"/>
        <v>0</v>
      </c>
      <c r="AR22" s="26">
        <f t="shared" si="13"/>
        <v>0</v>
      </c>
      <c r="AS22" s="26">
        <f t="shared" si="13"/>
        <v>0</v>
      </c>
      <c r="AT22" s="26">
        <f>SUM(AH22:AS22)</f>
        <v>50</v>
      </c>
      <c r="AU22" s="26">
        <f>AT22/(SUM(T22:Z22))*100</f>
        <v>47.16981132075472</v>
      </c>
    </row>
    <row r="23" spans="1:47" s="12" customFormat="1" ht="55.5" customHeight="1">
      <c r="A23" s="18" t="s">
        <v>41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55">
        <v>1</v>
      </c>
      <c r="H23" s="55">
        <v>0</v>
      </c>
      <c r="I23" s="55">
        <v>0</v>
      </c>
      <c r="J23" s="27">
        <v>0</v>
      </c>
      <c r="K23" s="28">
        <v>0</v>
      </c>
      <c r="L23" s="28">
        <v>1</v>
      </c>
      <c r="M23" s="28">
        <v>2</v>
      </c>
      <c r="N23" s="28">
        <v>2</v>
      </c>
      <c r="O23" s="28">
        <v>2</v>
      </c>
      <c r="P23" s="28">
        <v>2</v>
      </c>
      <c r="Q23" s="28">
        <v>2</v>
      </c>
      <c r="R23" s="29">
        <f>SUM(F23:Q23)</f>
        <v>12</v>
      </c>
      <c r="S23" s="29"/>
      <c r="T23" s="30">
        <v>1</v>
      </c>
      <c r="U23" s="30">
        <v>1</v>
      </c>
      <c r="V23" s="30">
        <v>2</v>
      </c>
      <c r="W23" s="30">
        <v>2</v>
      </c>
      <c r="X23" s="30">
        <v>1</v>
      </c>
      <c r="Y23" s="30">
        <v>2</v>
      </c>
      <c r="Z23" s="30">
        <v>1</v>
      </c>
      <c r="AA23" s="30">
        <v>5</v>
      </c>
      <c r="AB23" s="30">
        <v>2</v>
      </c>
      <c r="AC23" s="30">
        <v>1</v>
      </c>
      <c r="AD23" s="30">
        <v>1</v>
      </c>
      <c r="AE23" s="30">
        <v>2</v>
      </c>
      <c r="AF23" s="29">
        <f>SUM(T23:AE23)</f>
        <v>21</v>
      </c>
      <c r="AG23" s="26">
        <f>AF23/SUM(F23:Q23)*100</f>
        <v>175</v>
      </c>
      <c r="AH23" s="84">
        <v>1</v>
      </c>
      <c r="AI23" s="84">
        <v>1</v>
      </c>
      <c r="AJ23" s="84">
        <v>1</v>
      </c>
      <c r="AK23" s="84">
        <v>1</v>
      </c>
      <c r="AL23" s="84">
        <v>1</v>
      </c>
      <c r="AM23" s="84">
        <v>1</v>
      </c>
      <c r="AN23" s="84">
        <v>1</v>
      </c>
      <c r="AO23" s="30"/>
      <c r="AP23" s="30"/>
      <c r="AQ23" s="30"/>
      <c r="AR23" s="30"/>
      <c r="AS23" s="30"/>
      <c r="AT23" s="26">
        <f>SUM(AH23:AS23)</f>
        <v>7</v>
      </c>
      <c r="AU23" s="26">
        <f>AT23/(SUM(T23:Z23))*100</f>
        <v>70</v>
      </c>
    </row>
    <row r="24" spans="1:47" s="12" customFormat="1" ht="34.5" customHeight="1">
      <c r="A24" s="18" t="s">
        <v>42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56">
        <v>0</v>
      </c>
      <c r="H24" s="56">
        <v>0</v>
      </c>
      <c r="I24" s="56">
        <v>0</v>
      </c>
      <c r="J24" s="27">
        <v>0</v>
      </c>
      <c r="K24" s="31">
        <v>16</v>
      </c>
      <c r="L24" s="31">
        <v>20</v>
      </c>
      <c r="M24" s="31">
        <v>3</v>
      </c>
      <c r="N24" s="31">
        <v>12</v>
      </c>
      <c r="O24" s="31">
        <v>10</v>
      </c>
      <c r="P24" s="31">
        <v>9</v>
      </c>
      <c r="Q24" s="31">
        <v>14</v>
      </c>
      <c r="R24" s="32">
        <f>SUM(F24:Q24)</f>
        <v>84</v>
      </c>
      <c r="S24" s="32"/>
      <c r="T24" s="27">
        <v>3</v>
      </c>
      <c r="U24" s="27">
        <v>19</v>
      </c>
      <c r="V24" s="27">
        <v>26</v>
      </c>
      <c r="W24" s="27">
        <v>20</v>
      </c>
      <c r="X24" s="27">
        <v>14</v>
      </c>
      <c r="Y24" s="27">
        <v>9</v>
      </c>
      <c r="Z24" s="27">
        <v>5</v>
      </c>
      <c r="AA24" s="27">
        <v>9</v>
      </c>
      <c r="AB24" s="27">
        <v>15</v>
      </c>
      <c r="AC24" s="27">
        <v>4</v>
      </c>
      <c r="AD24" s="27">
        <v>6</v>
      </c>
      <c r="AE24" s="27">
        <v>5</v>
      </c>
      <c r="AF24" s="32">
        <f>SUM(T24:AE24)</f>
        <v>135</v>
      </c>
      <c r="AG24" s="26">
        <f>AF24/SUM(F24:Q24)*100</f>
        <v>160.71428571428572</v>
      </c>
      <c r="AH24" s="85">
        <v>5</v>
      </c>
      <c r="AI24" s="85">
        <v>5</v>
      </c>
      <c r="AJ24" s="85">
        <v>10</v>
      </c>
      <c r="AK24" s="85">
        <v>10</v>
      </c>
      <c r="AL24" s="85">
        <v>8</v>
      </c>
      <c r="AM24" s="85">
        <v>5</v>
      </c>
      <c r="AN24" s="85">
        <v>7</v>
      </c>
      <c r="AO24" s="27"/>
      <c r="AP24" s="27"/>
      <c r="AQ24" s="27"/>
      <c r="AR24" s="27"/>
      <c r="AS24" s="27"/>
      <c r="AT24" s="26">
        <f>SUM(AH24:AS24)</f>
        <v>50</v>
      </c>
      <c r="AU24" s="26">
        <f>AT24/(SUM(T24:Z24))*100</f>
        <v>52.083333333333336</v>
      </c>
    </row>
    <row r="25" spans="1:47" s="12" customFormat="1" ht="15">
      <c r="A25" s="33"/>
      <c r="B25" s="34"/>
      <c r="C25" s="34"/>
      <c r="D25" s="34"/>
      <c r="E25" s="34"/>
      <c r="F25" s="34"/>
      <c r="G25" s="34"/>
      <c r="H25" s="34"/>
      <c r="I25" s="34"/>
      <c r="J25" s="13"/>
      <c r="K25" s="35"/>
      <c r="L25" s="35"/>
      <c r="M25" s="35"/>
      <c r="N25" s="35"/>
      <c r="O25" s="35"/>
      <c r="P25" s="35"/>
      <c r="Q25" s="35"/>
      <c r="R25" s="35"/>
      <c r="S25" s="3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36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36"/>
    </row>
    <row r="26" spans="1:47" ht="38.25" customHeight="1">
      <c r="A26" s="1"/>
      <c r="B26" s="2" t="s">
        <v>70</v>
      </c>
      <c r="C26" s="2" t="s">
        <v>71</v>
      </c>
      <c r="D26" s="2" t="s">
        <v>72</v>
      </c>
      <c r="E26" s="2" t="s">
        <v>74</v>
      </c>
      <c r="F26" s="20" t="s">
        <v>0</v>
      </c>
      <c r="G26" s="20" t="s">
        <v>1</v>
      </c>
      <c r="H26" s="20" t="s">
        <v>2</v>
      </c>
      <c r="I26" s="20" t="s">
        <v>3</v>
      </c>
      <c r="J26" s="21" t="s">
        <v>4</v>
      </c>
      <c r="K26" s="21" t="s">
        <v>5</v>
      </c>
      <c r="L26" s="21" t="s">
        <v>6</v>
      </c>
      <c r="M26" s="20" t="s">
        <v>7</v>
      </c>
      <c r="N26" s="2" t="s">
        <v>8</v>
      </c>
      <c r="O26" s="20" t="s">
        <v>9</v>
      </c>
      <c r="P26" s="20" t="s">
        <v>10</v>
      </c>
      <c r="Q26" s="20" t="s">
        <v>11</v>
      </c>
      <c r="R26" s="20" t="s">
        <v>12</v>
      </c>
      <c r="S26" s="20"/>
      <c r="T26" s="22" t="s">
        <v>13</v>
      </c>
      <c r="U26" s="22" t="s">
        <v>14</v>
      </c>
      <c r="V26" s="37" t="s">
        <v>15</v>
      </c>
      <c r="W26" s="22" t="s">
        <v>16</v>
      </c>
      <c r="X26" s="22" t="s">
        <v>17</v>
      </c>
      <c r="Y26" s="22" t="s">
        <v>18</v>
      </c>
      <c r="Z26" s="22" t="s">
        <v>19</v>
      </c>
      <c r="AA26" s="22" t="s">
        <v>20</v>
      </c>
      <c r="AB26" s="22" t="s">
        <v>21</v>
      </c>
      <c r="AC26" s="3" t="s">
        <v>77</v>
      </c>
      <c r="AD26" s="3" t="s">
        <v>78</v>
      </c>
      <c r="AE26" s="3" t="s">
        <v>79</v>
      </c>
      <c r="AF26" s="22" t="s">
        <v>22</v>
      </c>
      <c r="AG26" s="38" t="s">
        <v>39</v>
      </c>
      <c r="AH26" s="3" t="s">
        <v>84</v>
      </c>
      <c r="AI26" s="3" t="s">
        <v>85</v>
      </c>
      <c r="AJ26" s="3" t="s">
        <v>86</v>
      </c>
      <c r="AK26" s="3" t="s">
        <v>87</v>
      </c>
      <c r="AL26" s="3" t="s">
        <v>88</v>
      </c>
      <c r="AM26" s="3" t="s">
        <v>89</v>
      </c>
      <c r="AN26" s="3" t="s">
        <v>90</v>
      </c>
      <c r="AO26" s="3"/>
      <c r="AP26" s="3"/>
      <c r="AQ26" s="3"/>
      <c r="AR26" s="3"/>
      <c r="AS26" s="3"/>
      <c r="AT26" s="2" t="s">
        <v>96</v>
      </c>
      <c r="AU26" s="2" t="s">
        <v>23</v>
      </c>
    </row>
    <row r="27" spans="1:47" ht="38.25" customHeight="1">
      <c r="A27" s="24" t="s">
        <v>43</v>
      </c>
      <c r="B27" s="39">
        <f>SUM(B28,B29,B30,B32,B33,B34,B35)</f>
        <v>203637</v>
      </c>
      <c r="C27" s="39">
        <f aca="true" t="shared" si="14" ref="C27:L27">SUM(C28,C29,C30,C32,C33,C34,C35)</f>
        <v>208936</v>
      </c>
      <c r="D27" s="39">
        <f t="shared" si="14"/>
        <v>48673</v>
      </c>
      <c r="E27" s="39">
        <f>SUM(E28:E30,E32:E35)</f>
        <v>461246</v>
      </c>
      <c r="F27" s="39">
        <f>SUM(F28,F29,F30,F32,F33,F34,F35)</f>
        <v>241565</v>
      </c>
      <c r="G27" s="39">
        <f>SUM(G28,G29,G30,G32,G33,G34,G35)</f>
        <v>235256</v>
      </c>
      <c r="H27" s="39">
        <f>SUM(H28,H29,H30,H32,H33,H34,H35)</f>
        <v>241236</v>
      </c>
      <c r="I27" s="39">
        <f t="shared" si="14"/>
        <v>238209</v>
      </c>
      <c r="J27" s="39">
        <f t="shared" si="14"/>
        <v>233013</v>
      </c>
      <c r="K27" s="39">
        <f t="shared" si="14"/>
        <v>233246</v>
      </c>
      <c r="L27" s="39">
        <f t="shared" si="14"/>
        <v>229167</v>
      </c>
      <c r="M27" s="39">
        <f>SUM(M28:M35)</f>
        <v>262383</v>
      </c>
      <c r="N27" s="39">
        <f>SUM(N28:N35)</f>
        <v>264015</v>
      </c>
      <c r="O27" s="39">
        <f>SUM(O28:O35)</f>
        <v>285153</v>
      </c>
      <c r="P27" s="39">
        <f>SUM(P28:P35)</f>
        <v>284982</v>
      </c>
      <c r="Q27" s="39">
        <f>SUM(Q28:Q35)</f>
        <v>277719</v>
      </c>
      <c r="R27" s="39">
        <f>SUM(F27:Q27)</f>
        <v>3025944</v>
      </c>
      <c r="S27" s="39"/>
      <c r="T27" s="39">
        <f>SUM(T29:T35)</f>
        <v>248628</v>
      </c>
      <c r="U27" s="39">
        <f>SUM(U29:U35)</f>
        <v>246936</v>
      </c>
      <c r="V27" s="39">
        <f>SUM(V29:V35)</f>
        <v>247322</v>
      </c>
      <c r="W27" s="39">
        <f>SUM(W29:W35)</f>
        <v>211820</v>
      </c>
      <c r="X27" s="39">
        <f>SUM(X29:X35)</f>
        <v>274500</v>
      </c>
      <c r="Y27" s="39">
        <f>SUM(Y29:Y35)</f>
        <v>197292</v>
      </c>
      <c r="Z27" s="39">
        <f>SUM(Z29:Z35)</f>
        <v>203751</v>
      </c>
      <c r="AA27" s="39">
        <f>SUM(AA29:AA35)</f>
        <v>188309</v>
      </c>
      <c r="AB27" s="39">
        <f>SUM(AB29,AB30,AB31,AB32,AB33,AB34,AB35)</f>
        <v>208774</v>
      </c>
      <c r="AC27" s="39">
        <f>SUM(AC29,AC30,AC31,AC32,AC33,AC34,AC35)</f>
        <v>238361</v>
      </c>
      <c r="AD27" s="39">
        <f>SUM(AD29,AD30,AD31,AD32,AD33,AD34,AD35)</f>
        <v>180433</v>
      </c>
      <c r="AE27" s="39">
        <f>SUM(AE29,AE30,AE31,AE32,AE33,AE34,AE35)</f>
        <v>216024</v>
      </c>
      <c r="AF27" s="39">
        <f>SUM(T27:AB27)</f>
        <v>2027332</v>
      </c>
      <c r="AG27" s="39">
        <f>AF27/SUM(F27:Q27)*100</f>
        <v>66.99833176027052</v>
      </c>
      <c r="AH27" s="39">
        <f>SUM(AH29,AH30,AH31,AH32,AH33,AH34,AH35)</f>
        <v>262727</v>
      </c>
      <c r="AI27" s="39">
        <f aca="true" t="shared" si="15" ref="AI27:AS27">SUM(AI29,AI30,AI31,AI32,AI33,AI34,AI35)</f>
        <v>279919</v>
      </c>
      <c r="AJ27" s="39">
        <f t="shared" si="15"/>
        <v>219152</v>
      </c>
      <c r="AK27" s="39">
        <f t="shared" si="15"/>
        <v>237148</v>
      </c>
      <c r="AL27" s="39">
        <f t="shared" si="15"/>
        <v>167927</v>
      </c>
      <c r="AM27" s="39">
        <f t="shared" si="15"/>
        <v>136344</v>
      </c>
      <c r="AN27" s="39">
        <f t="shared" si="15"/>
        <v>220424</v>
      </c>
      <c r="AO27" s="39">
        <f t="shared" si="15"/>
        <v>0</v>
      </c>
      <c r="AP27" s="39">
        <f t="shared" si="15"/>
        <v>0</v>
      </c>
      <c r="AQ27" s="39">
        <f t="shared" si="15"/>
        <v>0</v>
      </c>
      <c r="AR27" s="39">
        <f t="shared" si="15"/>
        <v>0</v>
      </c>
      <c r="AS27" s="39">
        <f t="shared" si="15"/>
        <v>0</v>
      </c>
      <c r="AT27" s="39">
        <f>SUM(AH27:AS27)</f>
        <v>1523641</v>
      </c>
      <c r="AU27" s="39">
        <f>AT27/(SUM(T27:Z27))*100</f>
        <v>93.46063086068447</v>
      </c>
    </row>
    <row r="28" spans="1:47" s="43" customFormat="1" ht="28.5" customHeight="1">
      <c r="A28" s="18" t="s">
        <v>44</v>
      </c>
      <c r="B28" s="40">
        <v>2689</v>
      </c>
      <c r="C28" s="40">
        <v>4951</v>
      </c>
      <c r="D28" s="40">
        <v>793</v>
      </c>
      <c r="E28" s="40">
        <f>SUM(B28:D28)</f>
        <v>8433</v>
      </c>
      <c r="F28" s="40">
        <v>6721</v>
      </c>
      <c r="G28" s="40">
        <v>6278</v>
      </c>
      <c r="H28" s="40">
        <v>6592</v>
      </c>
      <c r="I28" s="40">
        <v>5843</v>
      </c>
      <c r="J28" s="40">
        <v>5739</v>
      </c>
      <c r="K28" s="40">
        <v>6383</v>
      </c>
      <c r="L28" s="40">
        <v>6258</v>
      </c>
      <c r="M28" s="40">
        <v>1264</v>
      </c>
      <c r="N28" s="41" t="s">
        <v>45</v>
      </c>
      <c r="O28" s="41" t="s">
        <v>45</v>
      </c>
      <c r="P28" s="41" t="s">
        <v>45</v>
      </c>
      <c r="Q28" s="41" t="s">
        <v>45</v>
      </c>
      <c r="R28" s="42">
        <f aca="true" t="shared" si="16" ref="R28:R35">SUM(F28:Q28)</f>
        <v>45078</v>
      </c>
      <c r="S28" s="42"/>
      <c r="T28" s="41" t="s">
        <v>45</v>
      </c>
      <c r="U28" s="41" t="s">
        <v>45</v>
      </c>
      <c r="V28" s="41" t="s">
        <v>45</v>
      </c>
      <c r="W28" s="41" t="s">
        <v>45</v>
      </c>
      <c r="X28" s="41" t="s">
        <v>45</v>
      </c>
      <c r="Y28" s="41" t="s">
        <v>45</v>
      </c>
      <c r="Z28" s="41" t="s">
        <v>45</v>
      </c>
      <c r="AA28" s="41" t="s">
        <v>45</v>
      </c>
      <c r="AB28" s="41" t="s">
        <v>45</v>
      </c>
      <c r="AC28" s="41" t="s">
        <v>45</v>
      </c>
      <c r="AD28" s="41" t="s">
        <v>45</v>
      </c>
      <c r="AE28" s="41" t="s">
        <v>45</v>
      </c>
      <c r="AF28" s="42">
        <f>SUM(T28:AB28)</f>
        <v>0</v>
      </c>
      <c r="AG28" s="39">
        <f>AF28/SUM(F28:O28)*100</f>
        <v>0</v>
      </c>
      <c r="AH28" s="120" t="s">
        <v>45</v>
      </c>
      <c r="AI28" s="121"/>
      <c r="AJ28" s="121"/>
      <c r="AK28" s="121"/>
      <c r="AL28" s="121"/>
      <c r="AM28" s="121"/>
      <c r="AN28" s="122"/>
      <c r="AO28" s="41"/>
      <c r="AP28" s="41"/>
      <c r="AQ28" s="41"/>
      <c r="AR28" s="41"/>
      <c r="AS28" s="41"/>
      <c r="AT28" s="42"/>
      <c r="AU28" s="39"/>
    </row>
    <row r="29" spans="1:47" s="43" customFormat="1" ht="27" customHeight="1">
      <c r="A29" s="18" t="s">
        <v>46</v>
      </c>
      <c r="B29" s="40">
        <v>7099</v>
      </c>
      <c r="C29" s="40">
        <v>10580</v>
      </c>
      <c r="D29" s="40">
        <v>3753</v>
      </c>
      <c r="E29" s="40">
        <f>SUM(B29:D29)</f>
        <v>21432</v>
      </c>
      <c r="F29" s="40">
        <v>13919</v>
      </c>
      <c r="G29" s="40">
        <v>12389</v>
      </c>
      <c r="H29" s="40">
        <v>12739</v>
      </c>
      <c r="I29" s="40">
        <v>11827</v>
      </c>
      <c r="J29" s="40">
        <v>11439</v>
      </c>
      <c r="K29" s="40">
        <v>12725</v>
      </c>
      <c r="L29" s="40">
        <v>11694</v>
      </c>
      <c r="M29" s="40">
        <v>11587</v>
      </c>
      <c r="N29" s="40">
        <v>11374</v>
      </c>
      <c r="O29" s="40">
        <v>14215</v>
      </c>
      <c r="P29" s="40">
        <v>13985</v>
      </c>
      <c r="Q29" s="80">
        <v>12593</v>
      </c>
      <c r="R29" s="42">
        <f t="shared" si="16"/>
        <v>150486</v>
      </c>
      <c r="S29" s="42"/>
      <c r="T29" s="81">
        <v>11643</v>
      </c>
      <c r="U29" s="81">
        <v>11589</v>
      </c>
      <c r="V29" s="81">
        <v>11610</v>
      </c>
      <c r="W29" s="81">
        <v>8258</v>
      </c>
      <c r="X29" s="81">
        <v>78389</v>
      </c>
      <c r="Y29" s="81">
        <v>6791</v>
      </c>
      <c r="Z29" s="81">
        <v>6957</v>
      </c>
      <c r="AA29" s="81">
        <v>6438</v>
      </c>
      <c r="AB29" s="81">
        <v>6384</v>
      </c>
      <c r="AC29" s="81">
        <v>14065</v>
      </c>
      <c r="AD29" s="81">
        <v>16887</v>
      </c>
      <c r="AE29" s="81">
        <v>39496</v>
      </c>
      <c r="AF29" s="42">
        <f aca="true" t="shared" si="17" ref="AF29:AF34">SUM(T29:AE29)</f>
        <v>218507</v>
      </c>
      <c r="AG29" s="39">
        <f>AF29/SUM(F29:Q29)*100</f>
        <v>145.2008824741172</v>
      </c>
      <c r="AH29" s="81">
        <v>19095</v>
      </c>
      <c r="AI29" s="81">
        <v>20844</v>
      </c>
      <c r="AJ29" s="81">
        <v>10312</v>
      </c>
      <c r="AK29" s="81">
        <v>26919</v>
      </c>
      <c r="AL29" s="81">
        <v>12924</v>
      </c>
      <c r="AM29" s="81">
        <v>28339</v>
      </c>
      <c r="AN29" s="81">
        <v>38119</v>
      </c>
      <c r="AO29" s="81"/>
      <c r="AP29" s="81"/>
      <c r="AQ29" s="81"/>
      <c r="AR29" s="81"/>
      <c r="AS29" s="81"/>
      <c r="AT29" s="42">
        <f>SUM(AH29:AS29)</f>
        <v>156552</v>
      </c>
      <c r="AU29" s="39">
        <f aca="true" t="shared" si="18" ref="AU29:AU35">AT29/(SUM(T29:Z29))*100</f>
        <v>115.76121919297233</v>
      </c>
    </row>
    <row r="30" spans="1:47" ht="28.5" customHeight="1">
      <c r="A30" s="18" t="s">
        <v>47</v>
      </c>
      <c r="B30" s="40">
        <v>35612</v>
      </c>
      <c r="C30" s="40">
        <v>30132</v>
      </c>
      <c r="D30" s="40">
        <v>6734</v>
      </c>
      <c r="E30" s="40">
        <f>SUM(B30:D30)</f>
        <v>72478</v>
      </c>
      <c r="F30" s="40">
        <v>45907</v>
      </c>
      <c r="G30" s="40">
        <v>44278</v>
      </c>
      <c r="H30" s="40">
        <v>46361</v>
      </c>
      <c r="I30" s="40">
        <v>45959</v>
      </c>
      <c r="J30" s="40">
        <v>44801</v>
      </c>
      <c r="K30" s="40">
        <v>44590</v>
      </c>
      <c r="L30" s="40">
        <v>44102</v>
      </c>
      <c r="M30" s="40">
        <v>45085</v>
      </c>
      <c r="N30" s="40">
        <v>45708</v>
      </c>
      <c r="O30" s="40">
        <v>57135</v>
      </c>
      <c r="P30" s="40">
        <v>56902</v>
      </c>
      <c r="Q30" s="80">
        <v>55387</v>
      </c>
      <c r="R30" s="42">
        <f t="shared" si="16"/>
        <v>576215</v>
      </c>
      <c r="S30" s="42"/>
      <c r="T30" s="82">
        <v>25890</v>
      </c>
      <c r="U30" s="82">
        <v>25735</v>
      </c>
      <c r="V30" s="82">
        <v>25801</v>
      </c>
      <c r="W30" s="82">
        <v>20324</v>
      </c>
      <c r="X30" s="82">
        <v>19537</v>
      </c>
      <c r="Y30" s="82">
        <v>18627</v>
      </c>
      <c r="Z30" s="82">
        <v>19201</v>
      </c>
      <c r="AA30" s="82">
        <v>18263</v>
      </c>
      <c r="AB30" s="82">
        <v>18356</v>
      </c>
      <c r="AC30" s="82">
        <v>19901</v>
      </c>
      <c r="AD30" s="82">
        <v>18862</v>
      </c>
      <c r="AE30" s="82">
        <v>21430</v>
      </c>
      <c r="AF30" s="42">
        <f t="shared" si="17"/>
        <v>251927</v>
      </c>
      <c r="AG30" s="39">
        <f aca="true" t="shared" si="19" ref="AG30:AG35">AF30/SUM(F30:Q30)*100</f>
        <v>43.721006915821356</v>
      </c>
      <c r="AH30" s="82">
        <v>25105</v>
      </c>
      <c r="AI30" s="82">
        <v>23143</v>
      </c>
      <c r="AJ30" s="82">
        <v>14360</v>
      </c>
      <c r="AK30" s="82">
        <v>17102</v>
      </c>
      <c r="AL30" s="82">
        <v>13582</v>
      </c>
      <c r="AM30" s="82">
        <v>10916</v>
      </c>
      <c r="AN30" s="82">
        <v>12598</v>
      </c>
      <c r="AO30" s="82"/>
      <c r="AP30" s="82"/>
      <c r="AQ30" s="82"/>
      <c r="AR30" s="82"/>
      <c r="AS30" s="82"/>
      <c r="AT30" s="42">
        <f aca="true" t="shared" si="20" ref="AT30:AT35">SUM(AH30:AS30)</f>
        <v>116806</v>
      </c>
      <c r="AU30" s="39">
        <f t="shared" si="18"/>
        <v>75.30283982851432</v>
      </c>
    </row>
    <row r="31" spans="1:47" ht="28.5" customHeight="1">
      <c r="A31" s="18" t="s">
        <v>48</v>
      </c>
      <c r="B31" s="117" t="s">
        <v>73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40">
        <v>35489</v>
      </c>
      <c r="N31" s="40">
        <v>35865</v>
      </c>
      <c r="O31" s="40">
        <v>28257</v>
      </c>
      <c r="P31" s="40">
        <v>28597</v>
      </c>
      <c r="Q31" s="80">
        <v>25862</v>
      </c>
      <c r="R31" s="42">
        <f t="shared" si="16"/>
        <v>154070</v>
      </c>
      <c r="S31" s="42"/>
      <c r="T31" s="82">
        <v>45612</v>
      </c>
      <c r="U31" s="82">
        <v>45328</v>
      </c>
      <c r="V31" s="82">
        <v>45423</v>
      </c>
      <c r="W31" s="82">
        <v>40158</v>
      </c>
      <c r="X31" s="82">
        <v>39575</v>
      </c>
      <c r="Y31" s="82">
        <v>38792</v>
      </c>
      <c r="Z31" s="82">
        <v>39368</v>
      </c>
      <c r="AA31" s="82">
        <v>38309</v>
      </c>
      <c r="AB31" s="82">
        <v>45374</v>
      </c>
      <c r="AC31" s="82">
        <v>89590</v>
      </c>
      <c r="AD31" s="82">
        <v>58136</v>
      </c>
      <c r="AE31" s="82">
        <v>47969</v>
      </c>
      <c r="AF31" s="42">
        <f t="shared" si="17"/>
        <v>573634</v>
      </c>
      <c r="AG31" s="39">
        <f t="shared" si="19"/>
        <v>372.32037385603945</v>
      </c>
      <c r="AH31" s="82">
        <v>107992</v>
      </c>
      <c r="AI31" s="82">
        <v>100531</v>
      </c>
      <c r="AJ31" s="82">
        <v>92626</v>
      </c>
      <c r="AK31" s="82">
        <v>80482</v>
      </c>
      <c r="AL31" s="82">
        <v>56488</v>
      </c>
      <c r="AM31" s="82">
        <v>41035</v>
      </c>
      <c r="AN31" s="82">
        <v>49824</v>
      </c>
      <c r="AO31" s="82"/>
      <c r="AP31" s="82"/>
      <c r="AQ31" s="82"/>
      <c r="AR31" s="82"/>
      <c r="AS31" s="82"/>
      <c r="AT31" s="42">
        <f t="shared" si="20"/>
        <v>528978</v>
      </c>
      <c r="AU31" s="39">
        <f t="shared" si="18"/>
        <v>179.76795715295526</v>
      </c>
    </row>
    <row r="32" spans="1:47" ht="28.5" customHeight="1">
      <c r="A32" s="18" t="s">
        <v>49</v>
      </c>
      <c r="B32" s="40">
        <v>35612</v>
      </c>
      <c r="C32" s="40">
        <v>30132</v>
      </c>
      <c r="D32" s="40">
        <v>6734</v>
      </c>
      <c r="E32" s="40">
        <f>SUM(B32:D32)</f>
        <v>72478</v>
      </c>
      <c r="F32" s="40">
        <v>28541</v>
      </c>
      <c r="G32" s="40">
        <v>26178</v>
      </c>
      <c r="H32" s="40">
        <v>27592</v>
      </c>
      <c r="I32" s="40">
        <v>27239</v>
      </c>
      <c r="J32" s="40">
        <v>26187</v>
      </c>
      <c r="K32" s="40">
        <v>26057</v>
      </c>
      <c r="L32" s="40">
        <v>25867</v>
      </c>
      <c r="M32" s="40">
        <v>26493</v>
      </c>
      <c r="N32" s="40">
        <v>26851</v>
      </c>
      <c r="O32" s="40">
        <v>32851</v>
      </c>
      <c r="P32" s="40">
        <v>32390</v>
      </c>
      <c r="Q32" s="80">
        <v>31169</v>
      </c>
      <c r="R32" s="42">
        <f t="shared" si="16"/>
        <v>337415</v>
      </c>
      <c r="S32" s="42"/>
      <c r="T32" s="82">
        <v>24915</v>
      </c>
      <c r="U32" s="82">
        <v>24538</v>
      </c>
      <c r="V32" s="82">
        <v>24649</v>
      </c>
      <c r="W32" s="82">
        <v>19368</v>
      </c>
      <c r="X32" s="82">
        <v>18067</v>
      </c>
      <c r="Y32" s="82">
        <v>17237</v>
      </c>
      <c r="Z32" s="82">
        <v>17393</v>
      </c>
      <c r="AA32" s="82">
        <v>16837</v>
      </c>
      <c r="AB32" s="82">
        <v>16901</v>
      </c>
      <c r="AC32" s="82">
        <v>15748</v>
      </c>
      <c r="AD32" s="82">
        <v>13209</v>
      </c>
      <c r="AE32" s="82">
        <v>18904</v>
      </c>
      <c r="AF32" s="42">
        <f t="shared" si="17"/>
        <v>227766</v>
      </c>
      <c r="AG32" s="39">
        <f t="shared" si="19"/>
        <v>67.50322303394928</v>
      </c>
      <c r="AH32" s="82">
        <v>25238</v>
      </c>
      <c r="AI32" s="82">
        <v>32708</v>
      </c>
      <c r="AJ32" s="82">
        <v>15478</v>
      </c>
      <c r="AK32" s="82">
        <v>14398</v>
      </c>
      <c r="AL32" s="82">
        <v>9760</v>
      </c>
      <c r="AM32" s="82">
        <v>6150</v>
      </c>
      <c r="AN32" s="82">
        <v>16206</v>
      </c>
      <c r="AO32" s="82"/>
      <c r="AP32" s="82"/>
      <c r="AQ32" s="82"/>
      <c r="AR32" s="82"/>
      <c r="AS32" s="82"/>
      <c r="AT32" s="42">
        <f t="shared" si="20"/>
        <v>119938</v>
      </c>
      <c r="AU32" s="39">
        <f t="shared" si="18"/>
        <v>82.05545711412289</v>
      </c>
    </row>
    <row r="33" spans="1:47" ht="28.5" customHeight="1">
      <c r="A33" s="18" t="s">
        <v>50</v>
      </c>
      <c r="B33" s="40"/>
      <c r="C33" s="40"/>
      <c r="D33" s="40"/>
      <c r="E33" s="40">
        <f>SUM(B33:D33)</f>
        <v>0</v>
      </c>
      <c r="F33" s="40">
        <v>34028</v>
      </c>
      <c r="G33" s="40">
        <v>33912</v>
      </c>
      <c r="H33" s="40">
        <v>35078</v>
      </c>
      <c r="I33" s="40">
        <v>34912</v>
      </c>
      <c r="J33" s="40">
        <v>33303</v>
      </c>
      <c r="K33" s="40">
        <v>32851</v>
      </c>
      <c r="L33" s="40">
        <v>31695</v>
      </c>
      <c r="M33" s="40">
        <v>32728</v>
      </c>
      <c r="N33" s="40">
        <v>32912</v>
      </c>
      <c r="O33" s="40">
        <v>41140</v>
      </c>
      <c r="P33" s="40">
        <v>40864</v>
      </c>
      <c r="Q33" s="80">
        <v>39375</v>
      </c>
      <c r="R33" s="42">
        <f t="shared" si="16"/>
        <v>422798</v>
      </c>
      <c r="S33" s="42"/>
      <c r="T33" s="82">
        <v>26087</v>
      </c>
      <c r="U33" s="82">
        <v>25891</v>
      </c>
      <c r="V33" s="82">
        <v>25803</v>
      </c>
      <c r="W33" s="82">
        <v>20689</v>
      </c>
      <c r="X33" s="82">
        <v>18526</v>
      </c>
      <c r="Y33" s="82">
        <v>17803</v>
      </c>
      <c r="Z33" s="82">
        <v>18591</v>
      </c>
      <c r="AA33" s="82">
        <v>17789</v>
      </c>
      <c r="AB33" s="82">
        <v>18803</v>
      </c>
      <c r="AC33" s="82">
        <v>19610</v>
      </c>
      <c r="AD33" s="82">
        <v>10810</v>
      </c>
      <c r="AE33" s="82">
        <v>8752</v>
      </c>
      <c r="AF33" s="42">
        <f t="shared" si="17"/>
        <v>229154</v>
      </c>
      <c r="AG33" s="39">
        <f t="shared" si="19"/>
        <v>54.19940491676877</v>
      </c>
      <c r="AH33" s="82">
        <v>13149</v>
      </c>
      <c r="AI33" s="82">
        <v>15002</v>
      </c>
      <c r="AJ33" s="82">
        <v>13622</v>
      </c>
      <c r="AK33" s="82">
        <v>8623</v>
      </c>
      <c r="AL33" s="82">
        <v>7097</v>
      </c>
      <c r="AM33" s="82">
        <v>6458</v>
      </c>
      <c r="AN33" s="82">
        <v>19938</v>
      </c>
      <c r="AO33" s="82"/>
      <c r="AP33" s="82"/>
      <c r="AQ33" s="82"/>
      <c r="AR33" s="82"/>
      <c r="AS33" s="82"/>
      <c r="AT33" s="42">
        <f t="shared" si="20"/>
        <v>83889</v>
      </c>
      <c r="AU33" s="39">
        <f t="shared" si="18"/>
        <v>54.69000586739683</v>
      </c>
    </row>
    <row r="34" spans="1:47" ht="28.5" customHeight="1">
      <c r="A34" s="18" t="s">
        <v>51</v>
      </c>
      <c r="B34" s="40">
        <v>65843</v>
      </c>
      <c r="C34" s="40">
        <v>70469</v>
      </c>
      <c r="D34" s="40">
        <v>16803</v>
      </c>
      <c r="E34" s="40">
        <f>SUM(B34:D34)</f>
        <v>153115</v>
      </c>
      <c r="F34" s="40">
        <v>57365</v>
      </c>
      <c r="G34" s="40">
        <v>57084</v>
      </c>
      <c r="H34" s="40">
        <v>57598</v>
      </c>
      <c r="I34" s="40">
        <v>57289</v>
      </c>
      <c r="J34" s="40">
        <v>56791</v>
      </c>
      <c r="K34" s="40">
        <v>56361</v>
      </c>
      <c r="L34" s="40">
        <v>55729</v>
      </c>
      <c r="M34" s="40">
        <v>55962</v>
      </c>
      <c r="N34" s="40">
        <v>56612</v>
      </c>
      <c r="O34" s="40">
        <v>56827</v>
      </c>
      <c r="P34" s="40">
        <v>57235</v>
      </c>
      <c r="Q34" s="80">
        <v>57537</v>
      </c>
      <c r="R34" s="42">
        <f t="shared" si="16"/>
        <v>682390</v>
      </c>
      <c r="S34" s="42"/>
      <c r="T34" s="82">
        <v>58190</v>
      </c>
      <c r="U34" s="82">
        <v>57958</v>
      </c>
      <c r="V34" s="82">
        <v>58075</v>
      </c>
      <c r="W34" s="82">
        <v>52769</v>
      </c>
      <c r="X34" s="82">
        <v>51867</v>
      </c>
      <c r="Y34" s="82">
        <v>50607</v>
      </c>
      <c r="Z34" s="82">
        <v>52734</v>
      </c>
      <c r="AA34" s="82">
        <v>52087</v>
      </c>
      <c r="AB34" s="82">
        <v>53489</v>
      </c>
      <c r="AC34" s="82">
        <v>43907</v>
      </c>
      <c r="AD34" s="82">
        <v>31728</v>
      </c>
      <c r="AE34" s="82">
        <v>39977</v>
      </c>
      <c r="AF34" s="42">
        <f t="shared" si="17"/>
        <v>603388</v>
      </c>
      <c r="AG34" s="39">
        <f t="shared" si="19"/>
        <v>88.42274945412447</v>
      </c>
      <c r="AH34" s="82">
        <v>29599</v>
      </c>
      <c r="AI34" s="82">
        <v>45872</v>
      </c>
      <c r="AJ34" s="82">
        <v>46280</v>
      </c>
      <c r="AK34" s="82">
        <v>57470</v>
      </c>
      <c r="AL34" s="82">
        <v>45942</v>
      </c>
      <c r="AM34" s="82">
        <v>23209</v>
      </c>
      <c r="AN34" s="82">
        <v>33463</v>
      </c>
      <c r="AO34" s="82"/>
      <c r="AP34" s="82"/>
      <c r="AQ34" s="82"/>
      <c r="AR34" s="82"/>
      <c r="AS34" s="82"/>
      <c r="AT34" s="42">
        <f t="shared" si="20"/>
        <v>281835</v>
      </c>
      <c r="AU34" s="39">
        <f t="shared" si="18"/>
        <v>73.74018838304552</v>
      </c>
    </row>
    <row r="35" spans="1:47" ht="28.5" customHeight="1">
      <c r="A35" s="18" t="s">
        <v>52</v>
      </c>
      <c r="B35" s="40">
        <v>56782</v>
      </c>
      <c r="C35" s="40">
        <v>62672</v>
      </c>
      <c r="D35" s="40">
        <v>13856</v>
      </c>
      <c r="E35" s="40">
        <f>SUM(B35:D35)</f>
        <v>133310</v>
      </c>
      <c r="F35" s="40">
        <v>55084</v>
      </c>
      <c r="G35" s="40">
        <v>55137</v>
      </c>
      <c r="H35" s="40">
        <v>55276</v>
      </c>
      <c r="I35" s="40">
        <v>55140</v>
      </c>
      <c r="J35" s="40">
        <v>54753</v>
      </c>
      <c r="K35" s="40">
        <v>54279</v>
      </c>
      <c r="L35" s="40">
        <v>53822</v>
      </c>
      <c r="M35" s="40">
        <v>53775</v>
      </c>
      <c r="N35" s="40">
        <v>54693</v>
      </c>
      <c r="O35" s="40">
        <v>54728</v>
      </c>
      <c r="P35" s="40">
        <v>55009</v>
      </c>
      <c r="Q35" s="80">
        <v>55796</v>
      </c>
      <c r="R35" s="42">
        <f t="shared" si="16"/>
        <v>657492</v>
      </c>
      <c r="S35" s="42"/>
      <c r="T35" s="82">
        <v>56291</v>
      </c>
      <c r="U35" s="82">
        <v>55897</v>
      </c>
      <c r="V35" s="82">
        <v>55961</v>
      </c>
      <c r="W35" s="82">
        <v>50254</v>
      </c>
      <c r="X35" s="82">
        <v>48539</v>
      </c>
      <c r="Y35" s="82">
        <v>47435</v>
      </c>
      <c r="Z35" s="82">
        <v>49507</v>
      </c>
      <c r="AA35" s="82">
        <v>38586</v>
      </c>
      <c r="AB35" s="82">
        <v>49467</v>
      </c>
      <c r="AC35" s="82">
        <v>35540</v>
      </c>
      <c r="AD35" s="82">
        <v>30801</v>
      </c>
      <c r="AE35" s="82">
        <v>39496</v>
      </c>
      <c r="AF35" s="42">
        <f>SUM(T35:AE35)</f>
        <v>557774</v>
      </c>
      <c r="AG35" s="39">
        <f t="shared" si="19"/>
        <v>84.83357972416394</v>
      </c>
      <c r="AH35" s="82">
        <v>42549</v>
      </c>
      <c r="AI35" s="82">
        <v>41819</v>
      </c>
      <c r="AJ35" s="82">
        <v>26474</v>
      </c>
      <c r="AK35" s="82">
        <v>32154</v>
      </c>
      <c r="AL35" s="82">
        <v>22134</v>
      </c>
      <c r="AM35" s="82">
        <v>20237</v>
      </c>
      <c r="AN35" s="82">
        <v>50276</v>
      </c>
      <c r="AO35" s="82"/>
      <c r="AP35" s="82"/>
      <c r="AQ35" s="82"/>
      <c r="AR35" s="82"/>
      <c r="AS35" s="82"/>
      <c r="AT35" s="42">
        <f t="shared" si="20"/>
        <v>235643</v>
      </c>
      <c r="AU35" s="39">
        <f t="shared" si="18"/>
        <v>64.7577249892823</v>
      </c>
    </row>
    <row r="36" spans="1:47" s="12" customFormat="1" ht="15">
      <c r="A36" s="33"/>
      <c r="B36" s="34"/>
      <c r="C36" s="34"/>
      <c r="D36" s="34"/>
      <c r="E36" s="34"/>
      <c r="F36" s="34"/>
      <c r="G36" s="34"/>
      <c r="H36" s="34"/>
      <c r="I36" s="34"/>
      <c r="J36" s="13"/>
      <c r="K36" s="35"/>
      <c r="L36" s="35"/>
      <c r="M36" s="35"/>
      <c r="N36" s="35"/>
      <c r="O36" s="35"/>
      <c r="P36" s="35"/>
      <c r="Q36" s="35"/>
      <c r="R36" s="35"/>
      <c r="S36" s="3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36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36"/>
    </row>
    <row r="37" spans="1:47" ht="52.5" customHeight="1">
      <c r="A37" s="1"/>
      <c r="B37" s="2" t="s">
        <v>70</v>
      </c>
      <c r="C37" s="2" t="s">
        <v>71</v>
      </c>
      <c r="D37" s="2" t="s">
        <v>72</v>
      </c>
      <c r="E37" s="2" t="s">
        <v>74</v>
      </c>
      <c r="F37" s="20" t="s">
        <v>0</v>
      </c>
      <c r="G37" s="20" t="s">
        <v>1</v>
      </c>
      <c r="H37" s="20" t="s">
        <v>2</v>
      </c>
      <c r="I37" s="20" t="s">
        <v>3</v>
      </c>
      <c r="J37" s="21" t="s">
        <v>4</v>
      </c>
      <c r="K37" s="21" t="s">
        <v>5</v>
      </c>
      <c r="L37" s="21" t="s">
        <v>6</v>
      </c>
      <c r="M37" s="20" t="s">
        <v>7</v>
      </c>
      <c r="N37" s="2" t="s">
        <v>8</v>
      </c>
      <c r="O37" s="20" t="s">
        <v>9</v>
      </c>
      <c r="P37" s="20" t="s">
        <v>10</v>
      </c>
      <c r="Q37" s="20" t="s">
        <v>11</v>
      </c>
      <c r="R37" s="20" t="s">
        <v>12</v>
      </c>
      <c r="S37" s="20"/>
      <c r="T37" s="22" t="s">
        <v>13</v>
      </c>
      <c r="U37" s="22" t="s">
        <v>14</v>
      </c>
      <c r="V37" s="23" t="s">
        <v>15</v>
      </c>
      <c r="W37" s="22" t="s">
        <v>16</v>
      </c>
      <c r="X37" s="22" t="s">
        <v>17</v>
      </c>
      <c r="Y37" s="22" t="s">
        <v>18</v>
      </c>
      <c r="Z37" s="22" t="s">
        <v>19</v>
      </c>
      <c r="AA37" s="22" t="s">
        <v>20</v>
      </c>
      <c r="AB37" s="22" t="s">
        <v>21</v>
      </c>
      <c r="AC37" s="3" t="s">
        <v>77</v>
      </c>
      <c r="AD37" s="3" t="s">
        <v>78</v>
      </c>
      <c r="AE37" s="3" t="s">
        <v>79</v>
      </c>
      <c r="AF37" s="22" t="s">
        <v>22</v>
      </c>
      <c r="AG37" s="17"/>
      <c r="AH37" s="2" t="s">
        <v>84</v>
      </c>
      <c r="AI37" s="2" t="s">
        <v>85</v>
      </c>
      <c r="AJ37" s="2" t="s">
        <v>86</v>
      </c>
      <c r="AK37" s="2" t="s">
        <v>87</v>
      </c>
      <c r="AL37" s="2" t="s">
        <v>88</v>
      </c>
      <c r="AM37" s="2" t="s">
        <v>89</v>
      </c>
      <c r="AN37" s="2" t="s">
        <v>90</v>
      </c>
      <c r="AO37" s="2" t="s">
        <v>91</v>
      </c>
      <c r="AP37" s="2" t="s">
        <v>92</v>
      </c>
      <c r="AQ37" s="2" t="s">
        <v>93</v>
      </c>
      <c r="AR37" s="2" t="s">
        <v>94</v>
      </c>
      <c r="AS37" s="2" t="s">
        <v>95</v>
      </c>
      <c r="AT37" s="2" t="s">
        <v>96</v>
      </c>
      <c r="AU37" s="2" t="s">
        <v>23</v>
      </c>
    </row>
    <row r="38" spans="1:47" ht="45.75" customHeight="1">
      <c r="A38" s="24" t="s">
        <v>53</v>
      </c>
      <c r="B38" s="44">
        <f>B39</f>
        <v>983</v>
      </c>
      <c r="C38" s="44">
        <f>C39</f>
        <v>771</v>
      </c>
      <c r="D38" s="44">
        <f>D39</f>
        <v>851</v>
      </c>
      <c r="E38" s="44">
        <f>E39</f>
        <v>868.3333333333334</v>
      </c>
      <c r="F38" s="44">
        <f aca="true" t="shared" si="21" ref="F38:O38">F39</f>
        <v>3667</v>
      </c>
      <c r="G38" s="44">
        <f t="shared" si="21"/>
        <v>3736</v>
      </c>
      <c r="H38" s="44">
        <f t="shared" si="21"/>
        <v>3712</v>
      </c>
      <c r="I38" s="44">
        <f t="shared" si="21"/>
        <v>3969</v>
      </c>
      <c r="J38" s="44">
        <f t="shared" si="21"/>
        <v>3966</v>
      </c>
      <c r="K38" s="44">
        <f t="shared" si="21"/>
        <v>4337</v>
      </c>
      <c r="L38" s="44">
        <f t="shared" si="21"/>
        <v>4302</v>
      </c>
      <c r="M38" s="44">
        <f t="shared" si="21"/>
        <v>3870</v>
      </c>
      <c r="N38" s="44">
        <f t="shared" si="21"/>
        <v>4236</v>
      </c>
      <c r="O38" s="44">
        <f t="shared" si="21"/>
        <v>4027</v>
      </c>
      <c r="P38" s="44">
        <f>P39</f>
        <v>4011</v>
      </c>
      <c r="Q38" s="44">
        <f aca="true" t="shared" si="22" ref="Q38:X38">Q39</f>
        <v>3213</v>
      </c>
      <c r="R38" s="44">
        <f>AVERAGE(F38:Q38)</f>
        <v>3920.5</v>
      </c>
      <c r="S38" s="44"/>
      <c r="T38" s="44">
        <f t="shared" si="22"/>
        <v>3894</v>
      </c>
      <c r="U38" s="44">
        <f t="shared" si="22"/>
        <v>4325</v>
      </c>
      <c r="V38" s="44">
        <f t="shared" si="22"/>
        <v>4707</v>
      </c>
      <c r="W38" s="44">
        <f t="shared" si="22"/>
        <v>4127</v>
      </c>
      <c r="X38" s="44">
        <f t="shared" si="22"/>
        <v>4773</v>
      </c>
      <c r="Y38" s="44">
        <f>Y39</f>
        <v>5059</v>
      </c>
      <c r="Z38" s="44">
        <f>Z39</f>
        <v>5048</v>
      </c>
      <c r="AA38" s="44">
        <f>AA39</f>
        <v>4947</v>
      </c>
      <c r="AB38" s="44">
        <f>AB39</f>
        <v>5159</v>
      </c>
      <c r="AC38" s="44">
        <f>AC39</f>
        <v>5073</v>
      </c>
      <c r="AD38" s="44">
        <f>AD39</f>
        <v>4903</v>
      </c>
      <c r="AE38" s="44">
        <f>AE39</f>
        <v>3990</v>
      </c>
      <c r="AF38" s="44">
        <f>AVERAGE(T38:Z38)</f>
        <v>4561.857142857143</v>
      </c>
      <c r="AG38" s="45" t="s">
        <v>39</v>
      </c>
      <c r="AH38" s="44">
        <f>AH39</f>
        <v>3782</v>
      </c>
      <c r="AI38" s="44">
        <f aca="true" t="shared" si="23" ref="AI38:AS38">AI39</f>
        <v>4011</v>
      </c>
      <c r="AJ38" s="44">
        <f t="shared" si="23"/>
        <v>4349</v>
      </c>
      <c r="AK38" s="44">
        <f t="shared" si="23"/>
        <v>4182</v>
      </c>
      <c r="AL38" s="44">
        <f t="shared" si="23"/>
        <v>4443</v>
      </c>
      <c r="AM38" s="44">
        <f t="shared" si="23"/>
        <v>4180</v>
      </c>
      <c r="AN38" s="44">
        <f t="shared" si="23"/>
        <v>5169</v>
      </c>
      <c r="AO38" s="44">
        <f t="shared" si="23"/>
        <v>0</v>
      </c>
      <c r="AP38" s="44">
        <f t="shared" si="23"/>
        <v>0</v>
      </c>
      <c r="AQ38" s="44">
        <f t="shared" si="23"/>
        <v>0</v>
      </c>
      <c r="AR38" s="44">
        <f t="shared" si="23"/>
        <v>0</v>
      </c>
      <c r="AS38" s="44">
        <f t="shared" si="23"/>
        <v>0</v>
      </c>
      <c r="AT38" s="44">
        <f>AVERAGE(AH38:AM38)</f>
        <v>4157.833333333333</v>
      </c>
      <c r="AU38" s="39">
        <f>AT38/(SUM(T38:Z38))*100</f>
        <v>13.020490819319615</v>
      </c>
    </row>
    <row r="39" spans="1:47" ht="32.25" customHeight="1">
      <c r="A39" s="18" t="s">
        <v>54</v>
      </c>
      <c r="B39" s="69">
        <v>983</v>
      </c>
      <c r="C39" s="69">
        <v>771</v>
      </c>
      <c r="D39" s="69">
        <v>851</v>
      </c>
      <c r="E39" s="69">
        <f>AVERAGE(B39:D39)</f>
        <v>868.3333333333334</v>
      </c>
      <c r="F39" s="70">
        <v>3667</v>
      </c>
      <c r="G39" s="70">
        <v>3736</v>
      </c>
      <c r="H39" s="70">
        <v>3712</v>
      </c>
      <c r="I39" s="70">
        <v>3969</v>
      </c>
      <c r="J39" s="46">
        <v>3966</v>
      </c>
      <c r="K39" s="46">
        <v>4337</v>
      </c>
      <c r="L39" s="46">
        <v>4302</v>
      </c>
      <c r="M39" s="46">
        <v>3870</v>
      </c>
      <c r="N39" s="46">
        <v>4236</v>
      </c>
      <c r="O39" s="46">
        <v>4027</v>
      </c>
      <c r="P39" s="46">
        <v>4011</v>
      </c>
      <c r="Q39" s="46">
        <v>3213</v>
      </c>
      <c r="R39" s="47">
        <f>AVERAGE(F39:Q39)</f>
        <v>3920.5</v>
      </c>
      <c r="S39" s="47"/>
      <c r="T39" s="47">
        <v>3894</v>
      </c>
      <c r="U39" s="47">
        <v>4325</v>
      </c>
      <c r="V39" s="47">
        <v>4707</v>
      </c>
      <c r="W39" s="47">
        <v>4127</v>
      </c>
      <c r="X39" s="47">
        <v>4773</v>
      </c>
      <c r="Y39" s="47">
        <v>5059</v>
      </c>
      <c r="Z39" s="47">
        <v>5048</v>
      </c>
      <c r="AA39" s="47">
        <v>4947</v>
      </c>
      <c r="AB39" s="47">
        <v>5159</v>
      </c>
      <c r="AC39" s="47">
        <v>5073</v>
      </c>
      <c r="AD39" s="47">
        <v>4903</v>
      </c>
      <c r="AE39" s="47">
        <v>3990</v>
      </c>
      <c r="AF39" s="47">
        <f>AVERAGE(T39:AE39)</f>
        <v>4667.083333333333</v>
      </c>
      <c r="AG39" s="58">
        <f>AF39/AVERAGE(F39:Q39)*100</f>
        <v>119.04306423500404</v>
      </c>
      <c r="AH39" s="47">
        <v>3782</v>
      </c>
      <c r="AI39" s="47">
        <v>4011</v>
      </c>
      <c r="AJ39" s="47">
        <v>4349</v>
      </c>
      <c r="AK39" s="47">
        <v>4182</v>
      </c>
      <c r="AL39" s="47">
        <v>4443</v>
      </c>
      <c r="AM39" s="47">
        <v>4180</v>
      </c>
      <c r="AN39" s="47">
        <v>5169</v>
      </c>
      <c r="AO39" s="47"/>
      <c r="AP39" s="47"/>
      <c r="AQ39" s="47"/>
      <c r="AR39" s="47"/>
      <c r="AS39" s="47"/>
      <c r="AT39" s="47">
        <f>AVERAGE(AH39:AM39)</f>
        <v>4157.833333333333</v>
      </c>
      <c r="AU39" s="39">
        <f>AT39/(SUM(T39:Z39))*100</f>
        <v>13.020490819319615</v>
      </c>
    </row>
    <row r="40" spans="1:24" ht="2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47" s="75" customFormat="1" ht="48" customHeight="1">
      <c r="A41" s="24" t="s">
        <v>55</v>
      </c>
      <c r="B41" s="49" t="s">
        <v>70</v>
      </c>
      <c r="C41" s="49" t="s">
        <v>71</v>
      </c>
      <c r="D41" s="49" t="s">
        <v>72</v>
      </c>
      <c r="E41" s="2" t="s">
        <v>74</v>
      </c>
      <c r="F41" s="49" t="s">
        <v>0</v>
      </c>
      <c r="G41" s="49" t="s">
        <v>1</v>
      </c>
      <c r="H41" s="49" t="s">
        <v>2</v>
      </c>
      <c r="I41" s="49" t="s">
        <v>3</v>
      </c>
      <c r="J41" s="49" t="s">
        <v>4</v>
      </c>
      <c r="K41" s="49" t="s">
        <v>5</v>
      </c>
      <c r="L41" s="49" t="s">
        <v>6</v>
      </c>
      <c r="M41" s="49" t="s">
        <v>7</v>
      </c>
      <c r="N41" s="49" t="s">
        <v>8</v>
      </c>
      <c r="O41" s="49" t="s">
        <v>9</v>
      </c>
      <c r="P41" s="49" t="s">
        <v>10</v>
      </c>
      <c r="Q41" s="49" t="s">
        <v>11</v>
      </c>
      <c r="R41" s="49" t="s">
        <v>12</v>
      </c>
      <c r="S41" s="49"/>
      <c r="T41" s="49" t="s">
        <v>13</v>
      </c>
      <c r="U41" s="49" t="s">
        <v>14</v>
      </c>
      <c r="V41" s="49" t="s">
        <v>15</v>
      </c>
      <c r="W41" s="49" t="s">
        <v>16</v>
      </c>
      <c r="X41" s="49" t="s">
        <v>17</v>
      </c>
      <c r="Y41" s="49" t="s">
        <v>18</v>
      </c>
      <c r="Z41" s="49" t="s">
        <v>19</v>
      </c>
      <c r="AA41" s="49" t="s">
        <v>20</v>
      </c>
      <c r="AB41" s="49" t="s">
        <v>21</v>
      </c>
      <c r="AC41" s="49" t="s">
        <v>77</v>
      </c>
      <c r="AD41" s="49" t="s">
        <v>78</v>
      </c>
      <c r="AE41" s="49" t="s">
        <v>79</v>
      </c>
      <c r="AF41" s="49" t="s">
        <v>22</v>
      </c>
      <c r="AG41" s="49" t="s">
        <v>39</v>
      </c>
      <c r="AH41" s="2" t="s">
        <v>84</v>
      </c>
      <c r="AI41" s="2" t="s">
        <v>85</v>
      </c>
      <c r="AJ41" s="2" t="s">
        <v>86</v>
      </c>
      <c r="AK41" s="2" t="s">
        <v>87</v>
      </c>
      <c r="AL41" s="2" t="s">
        <v>88</v>
      </c>
      <c r="AM41" s="2" t="s">
        <v>89</v>
      </c>
      <c r="AN41" s="2" t="s">
        <v>90</v>
      </c>
      <c r="AO41" s="2" t="s">
        <v>91</v>
      </c>
      <c r="AP41" s="2" t="s">
        <v>92</v>
      </c>
      <c r="AQ41" s="2" t="s">
        <v>93</v>
      </c>
      <c r="AR41" s="2" t="s">
        <v>94</v>
      </c>
      <c r="AS41" s="2" t="s">
        <v>95</v>
      </c>
      <c r="AT41" s="2" t="s">
        <v>96</v>
      </c>
      <c r="AU41" s="2" t="s">
        <v>23</v>
      </c>
    </row>
    <row r="42" spans="1:48" ht="77.25" customHeight="1">
      <c r="A42" s="50" t="s">
        <v>56</v>
      </c>
      <c r="B42" s="69">
        <v>20</v>
      </c>
      <c r="C42" s="69">
        <v>41</v>
      </c>
      <c r="D42" s="69">
        <v>27</v>
      </c>
      <c r="E42" s="65">
        <f>SUM(B42:D42)</f>
        <v>88</v>
      </c>
      <c r="F42" s="71">
        <v>20</v>
      </c>
      <c r="G42" s="71">
        <v>20</v>
      </c>
      <c r="H42" s="71">
        <v>1</v>
      </c>
      <c r="I42" s="71">
        <v>20</v>
      </c>
      <c r="J42" s="72">
        <v>5</v>
      </c>
      <c r="K42" s="72">
        <v>27</v>
      </c>
      <c r="L42" s="72">
        <v>93</v>
      </c>
      <c r="M42" s="72">
        <v>123</v>
      </c>
      <c r="N42" s="72">
        <v>151</v>
      </c>
      <c r="O42" s="72">
        <v>85</v>
      </c>
      <c r="P42" s="72">
        <v>40</v>
      </c>
      <c r="Q42" s="72">
        <v>16</v>
      </c>
      <c r="R42" s="51">
        <f>SUM(F42:Q42)</f>
        <v>601</v>
      </c>
      <c r="S42" s="51"/>
      <c r="T42" s="52">
        <v>28</v>
      </c>
      <c r="U42" s="52">
        <v>16</v>
      </c>
      <c r="V42" s="52">
        <v>10</v>
      </c>
      <c r="W42" s="52">
        <v>2</v>
      </c>
      <c r="X42" s="52">
        <v>6</v>
      </c>
      <c r="Y42" s="52">
        <v>8</v>
      </c>
      <c r="Z42" s="52">
        <v>52</v>
      </c>
      <c r="AA42" s="52">
        <v>100</v>
      </c>
      <c r="AB42" s="52">
        <v>72</v>
      </c>
      <c r="AC42" s="52">
        <v>120</v>
      </c>
      <c r="AD42" s="52">
        <v>53</v>
      </c>
      <c r="AE42" s="52">
        <v>16</v>
      </c>
      <c r="AF42" s="52">
        <f aca="true" t="shared" si="24" ref="AF42:AF53">SUM(T42:AE42)</f>
        <v>483</v>
      </c>
      <c r="AG42" s="59">
        <f>AF42/SUM(F42:Q42)*100</f>
        <v>80.36605657237936</v>
      </c>
      <c r="AH42" s="52">
        <v>35</v>
      </c>
      <c r="AI42" s="52">
        <v>11</v>
      </c>
      <c r="AJ42" s="52">
        <v>15</v>
      </c>
      <c r="AK42" s="52">
        <v>15</v>
      </c>
      <c r="AL42" s="52">
        <v>38</v>
      </c>
      <c r="AM42" s="52"/>
      <c r="AN42" s="52"/>
      <c r="AO42" s="52"/>
      <c r="AP42" s="52"/>
      <c r="AQ42" s="52"/>
      <c r="AR42" s="52"/>
      <c r="AS42" s="52"/>
      <c r="AT42" s="52"/>
      <c r="AU42" s="59"/>
      <c r="AV42" s="4" t="s">
        <v>57</v>
      </c>
    </row>
    <row r="43" spans="1:47" ht="80.25" customHeight="1">
      <c r="A43" s="50" t="s">
        <v>58</v>
      </c>
      <c r="B43" s="69">
        <v>50</v>
      </c>
      <c r="C43" s="69">
        <v>80</v>
      </c>
      <c r="D43" s="69">
        <v>124</v>
      </c>
      <c r="E43" s="65">
        <f aca="true" t="shared" si="25" ref="E43:E53">SUM(B43:D43)</f>
        <v>254</v>
      </c>
      <c r="F43" s="71">
        <v>222</v>
      </c>
      <c r="G43" s="71">
        <v>267</v>
      </c>
      <c r="H43" s="71">
        <v>111</v>
      </c>
      <c r="I43" s="71">
        <v>250</v>
      </c>
      <c r="J43" s="73">
        <v>231</v>
      </c>
      <c r="K43" s="72">
        <v>225</v>
      </c>
      <c r="L43" s="72">
        <v>230</v>
      </c>
      <c r="M43" s="72">
        <v>207</v>
      </c>
      <c r="N43" s="72">
        <v>161</v>
      </c>
      <c r="O43" s="72">
        <v>151</v>
      </c>
      <c r="P43" s="72">
        <v>324</v>
      </c>
      <c r="Q43" s="72">
        <v>190</v>
      </c>
      <c r="R43" s="51">
        <f aca="true" t="shared" si="26" ref="R43:R53">SUM(F43:Q43)</f>
        <v>2569</v>
      </c>
      <c r="S43" s="51"/>
      <c r="T43" s="52">
        <v>283</v>
      </c>
      <c r="U43" s="52">
        <v>336</v>
      </c>
      <c r="V43" s="52">
        <v>370</v>
      </c>
      <c r="W43" s="52">
        <v>80</v>
      </c>
      <c r="X43" s="52">
        <v>234</v>
      </c>
      <c r="Y43" s="52">
        <v>330</v>
      </c>
      <c r="Z43" s="52">
        <v>346</v>
      </c>
      <c r="AA43" s="52">
        <v>237</v>
      </c>
      <c r="AB43" s="52">
        <v>197</v>
      </c>
      <c r="AC43" s="52">
        <v>355</v>
      </c>
      <c r="AD43" s="52">
        <v>282</v>
      </c>
      <c r="AE43" s="52">
        <v>252</v>
      </c>
      <c r="AF43" s="52">
        <f t="shared" si="24"/>
        <v>3302</v>
      </c>
      <c r="AG43" s="59">
        <f>AF43/SUM(F43:Q43)*100</f>
        <v>128.5325029194239</v>
      </c>
      <c r="AH43" s="52">
        <v>285</v>
      </c>
      <c r="AI43" s="52">
        <v>379</v>
      </c>
      <c r="AJ43" s="52">
        <v>357</v>
      </c>
      <c r="AK43" s="52">
        <v>357</v>
      </c>
      <c r="AL43" s="52">
        <v>399</v>
      </c>
      <c r="AM43" s="52"/>
      <c r="AN43" s="52"/>
      <c r="AO43" s="52"/>
      <c r="AP43" s="52"/>
      <c r="AQ43" s="52"/>
      <c r="AR43" s="52"/>
      <c r="AS43" s="52"/>
      <c r="AT43" s="52"/>
      <c r="AU43" s="59"/>
    </row>
    <row r="44" spans="1:47" ht="84.75" customHeight="1">
      <c r="A44" s="50" t="s">
        <v>59</v>
      </c>
      <c r="B44" s="69">
        <v>8</v>
      </c>
      <c r="C44" s="69">
        <v>14</v>
      </c>
      <c r="D44" s="69">
        <v>10</v>
      </c>
      <c r="E44" s="65">
        <f t="shared" si="25"/>
        <v>32</v>
      </c>
      <c r="F44" s="71">
        <v>51</v>
      </c>
      <c r="G44" s="71">
        <v>21</v>
      </c>
      <c r="H44" s="71">
        <v>12</v>
      </c>
      <c r="I44" s="71">
        <v>20</v>
      </c>
      <c r="J44" s="73">
        <v>10</v>
      </c>
      <c r="K44" s="72">
        <v>5</v>
      </c>
      <c r="L44" s="72">
        <v>17</v>
      </c>
      <c r="M44" s="72">
        <v>9</v>
      </c>
      <c r="N44" s="72">
        <v>32</v>
      </c>
      <c r="O44" s="72">
        <v>5</v>
      </c>
      <c r="P44" s="72">
        <v>30</v>
      </c>
      <c r="Q44" s="72">
        <v>19</v>
      </c>
      <c r="R44" s="51">
        <f t="shared" si="26"/>
        <v>231</v>
      </c>
      <c r="S44" s="51"/>
      <c r="T44" s="52">
        <v>3</v>
      </c>
      <c r="U44" s="52">
        <v>13</v>
      </c>
      <c r="V44" s="52">
        <v>44</v>
      </c>
      <c r="W44" s="52">
        <v>10</v>
      </c>
      <c r="X44" s="52">
        <v>21</v>
      </c>
      <c r="Y44" s="52">
        <v>22</v>
      </c>
      <c r="Z44" s="52">
        <v>21</v>
      </c>
      <c r="AA44" s="52">
        <v>28</v>
      </c>
      <c r="AB44" s="52">
        <v>28</v>
      </c>
      <c r="AC44" s="52">
        <v>1</v>
      </c>
      <c r="AD44" s="52">
        <v>5</v>
      </c>
      <c r="AE44" s="52">
        <v>1</v>
      </c>
      <c r="AF44" s="52">
        <f t="shared" si="24"/>
        <v>197</v>
      </c>
      <c r="AG44" s="59">
        <f>AF44/SUM(F44:Q44)*100</f>
        <v>85.28138528138528</v>
      </c>
      <c r="AH44" s="52">
        <v>10</v>
      </c>
      <c r="AI44" s="52">
        <v>10</v>
      </c>
      <c r="AJ44" s="52">
        <v>20</v>
      </c>
      <c r="AK44" s="52">
        <v>4</v>
      </c>
      <c r="AL44" s="52">
        <v>10</v>
      </c>
      <c r="AM44" s="52"/>
      <c r="AN44" s="52"/>
      <c r="AO44" s="52"/>
      <c r="AP44" s="52"/>
      <c r="AQ44" s="52"/>
      <c r="AR44" s="52"/>
      <c r="AS44" s="52"/>
      <c r="AT44" s="52"/>
      <c r="AU44" s="59"/>
    </row>
    <row r="45" spans="1:47" ht="101.25" customHeight="1">
      <c r="A45" s="50" t="s">
        <v>60</v>
      </c>
      <c r="B45" s="69">
        <v>0</v>
      </c>
      <c r="C45" s="69">
        <v>1</v>
      </c>
      <c r="D45" s="69">
        <v>3</v>
      </c>
      <c r="E45" s="65">
        <f t="shared" si="25"/>
        <v>4</v>
      </c>
      <c r="F45" s="71">
        <v>13</v>
      </c>
      <c r="G45" s="71">
        <v>13</v>
      </c>
      <c r="H45" s="71">
        <v>5</v>
      </c>
      <c r="I45" s="71">
        <v>15</v>
      </c>
      <c r="J45" s="73">
        <v>15</v>
      </c>
      <c r="K45" s="72">
        <v>25</v>
      </c>
      <c r="L45" s="72">
        <v>40</v>
      </c>
      <c r="M45" s="72">
        <v>80</v>
      </c>
      <c r="N45" s="72">
        <v>85</v>
      </c>
      <c r="O45" s="72">
        <v>115</v>
      </c>
      <c r="P45" s="72">
        <v>120</v>
      </c>
      <c r="Q45" s="72">
        <v>36</v>
      </c>
      <c r="R45" s="51">
        <f t="shared" si="26"/>
        <v>562</v>
      </c>
      <c r="S45" s="51"/>
      <c r="T45" s="52">
        <v>13</v>
      </c>
      <c r="U45" s="52">
        <v>60</v>
      </c>
      <c r="V45" s="52">
        <v>132</v>
      </c>
      <c r="W45" s="52">
        <v>10</v>
      </c>
      <c r="X45" s="52">
        <v>120</v>
      </c>
      <c r="Y45" s="52">
        <v>120</v>
      </c>
      <c r="Z45" s="52">
        <v>120</v>
      </c>
      <c r="AA45" s="52">
        <v>180</v>
      </c>
      <c r="AB45" s="52">
        <v>80</v>
      </c>
      <c r="AC45" s="52">
        <v>65</v>
      </c>
      <c r="AD45" s="52">
        <v>180</v>
      </c>
      <c r="AE45" s="52">
        <v>65</v>
      </c>
      <c r="AF45" s="52">
        <f t="shared" si="24"/>
        <v>1145</v>
      </c>
      <c r="AG45" s="59">
        <f>AF45/SUM(F45:Q45)*100</f>
        <v>203.73665480427044</v>
      </c>
      <c r="AH45" s="52">
        <v>65</v>
      </c>
      <c r="AI45" s="52">
        <v>82</v>
      </c>
      <c r="AJ45" s="52">
        <v>82</v>
      </c>
      <c r="AK45" s="52">
        <v>120</v>
      </c>
      <c r="AL45" s="52">
        <v>120</v>
      </c>
      <c r="AM45" s="52"/>
      <c r="AN45" s="52"/>
      <c r="AO45" s="52"/>
      <c r="AP45" s="52"/>
      <c r="AQ45" s="52"/>
      <c r="AR45" s="52"/>
      <c r="AS45" s="52"/>
      <c r="AT45" s="52"/>
      <c r="AU45" s="59"/>
    </row>
    <row r="46" spans="1:47" ht="90.75" customHeight="1">
      <c r="A46" s="50" t="s">
        <v>61</v>
      </c>
      <c r="B46" s="69">
        <v>1</v>
      </c>
      <c r="C46" s="69">
        <v>2</v>
      </c>
      <c r="D46" s="69">
        <v>0</v>
      </c>
      <c r="E46" s="65">
        <f t="shared" si="25"/>
        <v>3</v>
      </c>
      <c r="F46" s="71">
        <v>1</v>
      </c>
      <c r="G46" s="71">
        <v>3</v>
      </c>
      <c r="H46" s="71">
        <v>0</v>
      </c>
      <c r="I46" s="71">
        <v>10</v>
      </c>
      <c r="J46" s="72">
        <v>5</v>
      </c>
      <c r="K46" s="72">
        <v>6</v>
      </c>
      <c r="L46" s="72">
        <v>3</v>
      </c>
      <c r="M46" s="72">
        <v>0</v>
      </c>
      <c r="N46" s="72">
        <v>0</v>
      </c>
      <c r="O46" s="72">
        <v>0</v>
      </c>
      <c r="P46" s="72">
        <v>20</v>
      </c>
      <c r="Q46" s="72">
        <v>3</v>
      </c>
      <c r="R46" s="51">
        <f t="shared" si="26"/>
        <v>51</v>
      </c>
      <c r="S46" s="51"/>
      <c r="T46" s="52">
        <v>5</v>
      </c>
      <c r="U46" s="52">
        <v>3</v>
      </c>
      <c r="V46" s="52">
        <v>5</v>
      </c>
      <c r="W46" s="52">
        <v>0</v>
      </c>
      <c r="X46" s="52">
        <v>5</v>
      </c>
      <c r="Y46" s="52">
        <v>7</v>
      </c>
      <c r="Z46" s="52">
        <v>3</v>
      </c>
      <c r="AA46" s="52">
        <v>5</v>
      </c>
      <c r="AB46" s="52">
        <v>3</v>
      </c>
      <c r="AC46" s="52">
        <v>0</v>
      </c>
      <c r="AD46" s="52">
        <v>4</v>
      </c>
      <c r="AE46" s="52">
        <v>3</v>
      </c>
      <c r="AF46" s="52">
        <f t="shared" si="24"/>
        <v>43</v>
      </c>
      <c r="AG46" s="59">
        <f>AF46/SUM(F46:Q46)*100</f>
        <v>84.31372549019608</v>
      </c>
      <c r="AH46" s="52">
        <v>9</v>
      </c>
      <c r="AI46" s="52">
        <v>3</v>
      </c>
      <c r="AJ46" s="52">
        <v>3</v>
      </c>
      <c r="AK46" s="52">
        <v>50</v>
      </c>
      <c r="AL46" s="52">
        <v>4</v>
      </c>
      <c r="AM46" s="52"/>
      <c r="AN46" s="52"/>
      <c r="AO46" s="52"/>
      <c r="AP46" s="52"/>
      <c r="AQ46" s="52"/>
      <c r="AR46" s="52"/>
      <c r="AS46" s="52"/>
      <c r="AT46" s="52"/>
      <c r="AU46" s="59"/>
    </row>
    <row r="47" spans="1:47" ht="81.75" customHeight="1">
      <c r="A47" s="50" t="s">
        <v>62</v>
      </c>
      <c r="B47" s="69">
        <v>10</v>
      </c>
      <c r="C47" s="69">
        <v>0</v>
      </c>
      <c r="D47" s="69">
        <v>0</v>
      </c>
      <c r="E47" s="65">
        <f t="shared" si="25"/>
        <v>10</v>
      </c>
      <c r="F47" s="71">
        <v>20</v>
      </c>
      <c r="G47" s="71">
        <v>40</v>
      </c>
      <c r="H47" s="71">
        <v>40</v>
      </c>
      <c r="I47" s="71">
        <v>40</v>
      </c>
      <c r="J47" s="72">
        <v>10</v>
      </c>
      <c r="K47" s="72">
        <v>28</v>
      </c>
      <c r="L47" s="72">
        <v>17</v>
      </c>
      <c r="M47" s="72">
        <v>32</v>
      </c>
      <c r="N47" s="72">
        <v>84</v>
      </c>
      <c r="O47" s="72">
        <v>57</v>
      </c>
      <c r="P47" s="72">
        <v>196</v>
      </c>
      <c r="Q47" s="72">
        <v>264</v>
      </c>
      <c r="R47" s="51">
        <f t="shared" si="26"/>
        <v>828</v>
      </c>
      <c r="S47" s="51"/>
      <c r="T47" s="52">
        <v>73</v>
      </c>
      <c r="U47" s="52">
        <v>71</v>
      </c>
      <c r="V47" s="52">
        <v>108</v>
      </c>
      <c r="W47" s="52">
        <v>31</v>
      </c>
      <c r="X47" s="52">
        <v>105</v>
      </c>
      <c r="Y47" s="52">
        <v>109</v>
      </c>
      <c r="Z47" s="52">
        <v>98</v>
      </c>
      <c r="AA47" s="52">
        <v>76</v>
      </c>
      <c r="AB47" s="52">
        <v>82</v>
      </c>
      <c r="AC47" s="52">
        <v>95</v>
      </c>
      <c r="AD47" s="52">
        <v>100</v>
      </c>
      <c r="AE47" s="52">
        <v>87</v>
      </c>
      <c r="AF47" s="52">
        <f t="shared" si="24"/>
        <v>1035</v>
      </c>
      <c r="AG47" s="59">
        <f>AF47/SUM(F47:Q47)*100</f>
        <v>125</v>
      </c>
      <c r="AH47" s="52">
        <v>118</v>
      </c>
      <c r="AI47" s="52">
        <v>90</v>
      </c>
      <c r="AJ47" s="52">
        <v>75</v>
      </c>
      <c r="AK47" s="52">
        <v>45</v>
      </c>
      <c r="AL47" s="52">
        <v>77</v>
      </c>
      <c r="AM47" s="52"/>
      <c r="AN47" s="52"/>
      <c r="AO47" s="52"/>
      <c r="AP47" s="52"/>
      <c r="AQ47" s="52"/>
      <c r="AR47" s="52"/>
      <c r="AS47" s="52"/>
      <c r="AT47" s="52"/>
      <c r="AU47" s="59"/>
    </row>
    <row r="48" spans="1:47" ht="65.25" customHeight="1">
      <c r="A48" s="50" t="s">
        <v>63</v>
      </c>
      <c r="B48" s="69">
        <v>2236</v>
      </c>
      <c r="C48" s="69">
        <v>3500</v>
      </c>
      <c r="D48" s="69">
        <v>3119</v>
      </c>
      <c r="E48" s="65">
        <f t="shared" si="25"/>
        <v>8855</v>
      </c>
      <c r="F48" s="71"/>
      <c r="G48" s="71"/>
      <c r="H48" s="71"/>
      <c r="I48" s="71"/>
      <c r="J48" s="72"/>
      <c r="K48" s="72"/>
      <c r="L48" s="72"/>
      <c r="M48" s="72"/>
      <c r="N48" s="72"/>
      <c r="O48" s="72"/>
      <c r="P48" s="72"/>
      <c r="Q48" s="72"/>
      <c r="R48" s="51">
        <f t="shared" si="26"/>
        <v>0</v>
      </c>
      <c r="S48" s="51"/>
      <c r="T48" s="52">
        <v>0</v>
      </c>
      <c r="U48" s="52">
        <v>0</v>
      </c>
      <c r="V48" s="52">
        <v>1600</v>
      </c>
      <c r="W48" s="52">
        <v>400</v>
      </c>
      <c r="X48" s="52">
        <v>7500</v>
      </c>
      <c r="Y48" s="52">
        <v>5200</v>
      </c>
      <c r="Z48" s="52">
        <v>1200</v>
      </c>
      <c r="AA48" s="52">
        <v>3700</v>
      </c>
      <c r="AB48" s="52">
        <v>0</v>
      </c>
      <c r="AC48" s="52">
        <v>0</v>
      </c>
      <c r="AD48" s="52">
        <v>250</v>
      </c>
      <c r="AE48" s="52">
        <v>20</v>
      </c>
      <c r="AF48" s="52">
        <f t="shared" si="24"/>
        <v>19870</v>
      </c>
      <c r="AG48" s="59" t="s">
        <v>64</v>
      </c>
      <c r="AH48" s="52">
        <v>50</v>
      </c>
      <c r="AI48" s="52">
        <v>300</v>
      </c>
      <c r="AJ48" s="52">
        <v>500</v>
      </c>
      <c r="AK48" s="52">
        <v>60</v>
      </c>
      <c r="AL48" s="52">
        <v>75</v>
      </c>
      <c r="AM48" s="52"/>
      <c r="AN48" s="52"/>
      <c r="AO48" s="52"/>
      <c r="AP48" s="52"/>
      <c r="AQ48" s="52"/>
      <c r="AR48" s="52"/>
      <c r="AS48" s="52"/>
      <c r="AT48" s="52"/>
      <c r="AU48" s="59"/>
    </row>
    <row r="49" spans="1:47" ht="69.75" customHeight="1">
      <c r="A49" s="50" t="s">
        <v>65</v>
      </c>
      <c r="B49" s="69">
        <v>0</v>
      </c>
      <c r="C49" s="69">
        <v>0</v>
      </c>
      <c r="D49" s="69">
        <v>0</v>
      </c>
      <c r="E49" s="65">
        <f t="shared" si="25"/>
        <v>0</v>
      </c>
      <c r="F49" s="71">
        <v>0</v>
      </c>
      <c r="G49" s="71">
        <v>78</v>
      </c>
      <c r="H49" s="71">
        <v>0</v>
      </c>
      <c r="I49" s="71">
        <v>0</v>
      </c>
      <c r="J49" s="73">
        <v>0</v>
      </c>
      <c r="K49" s="72">
        <v>3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9</v>
      </c>
      <c r="R49" s="51">
        <f t="shared" si="26"/>
        <v>90</v>
      </c>
      <c r="S49" s="51"/>
      <c r="T49" s="52">
        <v>0</v>
      </c>
      <c r="U49" s="52">
        <v>0</v>
      </c>
      <c r="V49" s="52">
        <v>0</v>
      </c>
      <c r="W49" s="74">
        <v>0</v>
      </c>
      <c r="X49" s="52">
        <v>0</v>
      </c>
      <c r="Y49" s="52">
        <v>200</v>
      </c>
      <c r="Z49" s="52">
        <v>0</v>
      </c>
      <c r="AA49" s="52">
        <v>14</v>
      </c>
      <c r="AB49" s="52">
        <v>0</v>
      </c>
      <c r="AC49" s="52">
        <v>0</v>
      </c>
      <c r="AD49" s="52">
        <v>0</v>
      </c>
      <c r="AE49" s="52">
        <v>0</v>
      </c>
      <c r="AF49" s="52">
        <f t="shared" si="24"/>
        <v>214</v>
      </c>
      <c r="AG49" s="60">
        <f>AF49/SUM(F49:Q49)*100</f>
        <v>237.77777777777777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/>
      <c r="AN49" s="52"/>
      <c r="AO49" s="52"/>
      <c r="AP49" s="52"/>
      <c r="AQ49" s="52"/>
      <c r="AR49" s="52"/>
      <c r="AS49" s="52"/>
      <c r="AT49" s="52"/>
      <c r="AU49" s="60"/>
    </row>
    <row r="50" spans="1:47" ht="60" customHeight="1">
      <c r="A50" s="50" t="s">
        <v>66</v>
      </c>
      <c r="B50" s="69">
        <v>10950</v>
      </c>
      <c r="C50" s="69">
        <v>35500</v>
      </c>
      <c r="D50" s="69">
        <v>24400</v>
      </c>
      <c r="E50" s="65">
        <f t="shared" si="25"/>
        <v>70850</v>
      </c>
      <c r="F50" s="71">
        <v>15000</v>
      </c>
      <c r="G50" s="71">
        <v>15000</v>
      </c>
      <c r="H50" s="71">
        <v>400</v>
      </c>
      <c r="I50" s="71">
        <v>1200</v>
      </c>
      <c r="J50" s="72">
        <v>78</v>
      </c>
      <c r="K50" s="72">
        <v>30000</v>
      </c>
      <c r="L50" s="72">
        <v>93000</v>
      </c>
      <c r="M50" s="72">
        <v>60000</v>
      </c>
      <c r="N50" s="72">
        <v>60000</v>
      </c>
      <c r="O50" s="72">
        <v>448000</v>
      </c>
      <c r="P50" s="72">
        <v>45200</v>
      </c>
      <c r="Q50" s="72">
        <v>10500</v>
      </c>
      <c r="R50" s="51">
        <f t="shared" si="26"/>
        <v>778378</v>
      </c>
      <c r="S50" s="51"/>
      <c r="T50" s="52">
        <v>56642</v>
      </c>
      <c r="U50" s="52">
        <v>65000</v>
      </c>
      <c r="V50" s="52">
        <v>39000</v>
      </c>
      <c r="W50" s="52">
        <v>10000</v>
      </c>
      <c r="X50" s="52">
        <v>9000</v>
      </c>
      <c r="Y50" s="52">
        <v>17000</v>
      </c>
      <c r="Z50" s="52">
        <v>87800</v>
      </c>
      <c r="AA50" s="52">
        <v>85530</v>
      </c>
      <c r="AB50" s="52">
        <v>74700</v>
      </c>
      <c r="AC50" s="52">
        <v>90030</v>
      </c>
      <c r="AD50" s="52">
        <v>52550</v>
      </c>
      <c r="AE50" s="52">
        <v>11650</v>
      </c>
      <c r="AF50" s="52">
        <f t="shared" si="24"/>
        <v>598902</v>
      </c>
      <c r="AG50" s="59">
        <f>AF50/SUM(F50:Q50)*100</f>
        <v>76.94230823584428</v>
      </c>
      <c r="AH50" s="52">
        <v>7850</v>
      </c>
      <c r="AI50" s="52">
        <v>13769</v>
      </c>
      <c r="AJ50" s="52">
        <v>15350</v>
      </c>
      <c r="AK50" s="52">
        <v>13170</v>
      </c>
      <c r="AL50" s="52">
        <v>36072</v>
      </c>
      <c r="AM50" s="52"/>
      <c r="AN50" s="52"/>
      <c r="AO50" s="52"/>
      <c r="AP50" s="52"/>
      <c r="AQ50" s="52"/>
      <c r="AR50" s="52"/>
      <c r="AS50" s="52"/>
      <c r="AT50" s="52"/>
      <c r="AU50" s="59"/>
    </row>
    <row r="51" spans="1:47" ht="56.25" customHeight="1">
      <c r="A51" s="50" t="s">
        <v>67</v>
      </c>
      <c r="B51" s="69">
        <v>0</v>
      </c>
      <c r="C51" s="69">
        <v>0</v>
      </c>
      <c r="D51" s="69">
        <v>0</v>
      </c>
      <c r="E51" s="65">
        <f t="shared" si="25"/>
        <v>0</v>
      </c>
      <c r="F51" s="71">
        <v>0</v>
      </c>
      <c r="G51" s="71">
        <v>0</v>
      </c>
      <c r="H51" s="71">
        <v>0</v>
      </c>
      <c r="I51" s="71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51">
        <f t="shared" si="26"/>
        <v>0</v>
      </c>
      <c r="S51" s="51"/>
      <c r="T51" s="52">
        <v>0</v>
      </c>
      <c r="U51" s="52">
        <v>0</v>
      </c>
      <c r="V51" s="52">
        <v>0</v>
      </c>
      <c r="W51" s="52">
        <v>0</v>
      </c>
      <c r="X51" s="52">
        <v>105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f t="shared" si="24"/>
        <v>105</v>
      </c>
      <c r="AG51" s="59" t="s">
        <v>64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/>
      <c r="AN51" s="52"/>
      <c r="AO51" s="52"/>
      <c r="AP51" s="52"/>
      <c r="AQ51" s="52"/>
      <c r="AR51" s="52"/>
      <c r="AS51" s="52"/>
      <c r="AT51" s="52"/>
      <c r="AU51" s="59"/>
    </row>
    <row r="52" spans="1:47" ht="60.75" customHeight="1">
      <c r="A52" s="50" t="s">
        <v>68</v>
      </c>
      <c r="B52" s="69">
        <v>0</v>
      </c>
      <c r="C52" s="69">
        <v>15</v>
      </c>
      <c r="D52" s="69">
        <v>20</v>
      </c>
      <c r="E52" s="65">
        <f t="shared" si="25"/>
        <v>35</v>
      </c>
      <c r="F52" s="71">
        <v>80</v>
      </c>
      <c r="G52" s="71">
        <v>80</v>
      </c>
      <c r="H52" s="71">
        <v>40</v>
      </c>
      <c r="I52" s="71">
        <v>90</v>
      </c>
      <c r="J52" s="72">
        <v>90</v>
      </c>
      <c r="K52" s="72">
        <v>75</v>
      </c>
      <c r="L52" s="72">
        <v>60</v>
      </c>
      <c r="M52" s="72">
        <v>60</v>
      </c>
      <c r="N52" s="72">
        <v>70</v>
      </c>
      <c r="O52" s="72">
        <v>65</v>
      </c>
      <c r="P52" s="72">
        <v>80</v>
      </c>
      <c r="Q52" s="72">
        <v>30</v>
      </c>
      <c r="R52" s="51">
        <f t="shared" si="26"/>
        <v>820</v>
      </c>
      <c r="S52" s="51"/>
      <c r="T52" s="52">
        <v>80</v>
      </c>
      <c r="U52" s="52">
        <v>90</v>
      </c>
      <c r="V52" s="52">
        <v>80</v>
      </c>
      <c r="W52" s="52">
        <v>50</v>
      </c>
      <c r="X52" s="52">
        <v>105</v>
      </c>
      <c r="Y52" s="52">
        <v>100</v>
      </c>
      <c r="Z52" s="52">
        <v>105</v>
      </c>
      <c r="AA52" s="52">
        <v>90</v>
      </c>
      <c r="AB52" s="52">
        <v>85</v>
      </c>
      <c r="AC52" s="52">
        <v>100</v>
      </c>
      <c r="AD52" s="52">
        <v>75</v>
      </c>
      <c r="AE52" s="52">
        <v>25</v>
      </c>
      <c r="AF52" s="52">
        <f t="shared" si="24"/>
        <v>985</v>
      </c>
      <c r="AG52" s="59">
        <f>AF52/SUM(F52:Q52)*100</f>
        <v>120.1219512195122</v>
      </c>
      <c r="AH52" s="52">
        <v>60</v>
      </c>
      <c r="AI52" s="52">
        <v>55</v>
      </c>
      <c r="AJ52" s="52">
        <v>55</v>
      </c>
      <c r="AK52" s="52">
        <v>45</v>
      </c>
      <c r="AL52" s="52">
        <v>60</v>
      </c>
      <c r="AM52" s="52"/>
      <c r="AN52" s="52"/>
      <c r="AO52" s="52"/>
      <c r="AP52" s="52"/>
      <c r="AQ52" s="52"/>
      <c r="AR52" s="52"/>
      <c r="AS52" s="52"/>
      <c r="AT52" s="52"/>
      <c r="AU52" s="59"/>
    </row>
    <row r="53" spans="1:47" ht="65.25" customHeight="1">
      <c r="A53" s="50" t="s">
        <v>69</v>
      </c>
      <c r="B53" s="69">
        <v>0</v>
      </c>
      <c r="C53" s="69">
        <v>0</v>
      </c>
      <c r="D53" s="69">
        <v>0</v>
      </c>
      <c r="E53" s="65">
        <f t="shared" si="25"/>
        <v>0</v>
      </c>
      <c r="F53" s="71">
        <v>0</v>
      </c>
      <c r="G53" s="71">
        <v>0</v>
      </c>
      <c r="H53" s="71">
        <v>0</v>
      </c>
      <c r="I53" s="71">
        <v>0</v>
      </c>
      <c r="J53" s="72">
        <v>0</v>
      </c>
      <c r="K53" s="72">
        <v>5</v>
      </c>
      <c r="L53" s="72">
        <v>3</v>
      </c>
      <c r="M53" s="72">
        <v>0</v>
      </c>
      <c r="N53" s="72">
        <v>0</v>
      </c>
      <c r="O53" s="72">
        <v>0</v>
      </c>
      <c r="P53" s="72">
        <v>5</v>
      </c>
      <c r="Q53" s="72">
        <v>8</v>
      </c>
      <c r="R53" s="51">
        <f t="shared" si="26"/>
        <v>21</v>
      </c>
      <c r="S53" s="51"/>
      <c r="T53" s="52">
        <v>5</v>
      </c>
      <c r="U53" s="52">
        <v>10</v>
      </c>
      <c r="V53" s="52">
        <v>5</v>
      </c>
      <c r="W53" s="52">
        <v>0</v>
      </c>
      <c r="X53" s="52">
        <v>8</v>
      </c>
      <c r="Y53" s="52">
        <v>16</v>
      </c>
      <c r="Z53" s="52">
        <v>7</v>
      </c>
      <c r="AA53" s="52">
        <v>6</v>
      </c>
      <c r="AB53" s="52">
        <v>5</v>
      </c>
      <c r="AC53" s="52">
        <v>5</v>
      </c>
      <c r="AD53" s="52">
        <v>42</v>
      </c>
      <c r="AE53" s="52">
        <v>20</v>
      </c>
      <c r="AF53" s="52">
        <f t="shared" si="24"/>
        <v>129</v>
      </c>
      <c r="AG53" s="59">
        <f>AF53/SUM(F53:Q53)*100</f>
        <v>614.2857142857143</v>
      </c>
      <c r="AH53" s="52">
        <v>18</v>
      </c>
      <c r="AI53" s="52">
        <v>18</v>
      </c>
      <c r="AJ53" s="52">
        <v>6</v>
      </c>
      <c r="AK53" s="52">
        <v>12</v>
      </c>
      <c r="AL53" s="52">
        <v>6</v>
      </c>
      <c r="AM53" s="52"/>
      <c r="AN53" s="52"/>
      <c r="AO53" s="52"/>
      <c r="AP53" s="52"/>
      <c r="AQ53" s="52"/>
      <c r="AR53" s="52"/>
      <c r="AS53" s="52"/>
      <c r="AT53" s="52"/>
      <c r="AU53" s="59"/>
    </row>
    <row r="57" spans="11:20" ht="15"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1:20" ht="15"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1:20" ht="15"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1:20" ht="15"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1:20" ht="15"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47" ht="15">
      <c r="A62" s="4"/>
      <c r="B62" s="66"/>
      <c r="C62" s="66"/>
      <c r="D62" s="66"/>
      <c r="E62" s="66"/>
      <c r="F62" s="66"/>
      <c r="G62" s="4"/>
      <c r="H62" s="4"/>
      <c r="I62" s="4"/>
      <c r="J62" s="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ht="15">
      <c r="A63" s="4"/>
      <c r="B63" s="66"/>
      <c r="C63" s="66"/>
      <c r="D63" s="66"/>
      <c r="E63" s="66"/>
      <c r="F63" s="66"/>
      <c r="G63" s="4"/>
      <c r="H63" s="4"/>
      <c r="I63" s="4"/>
      <c r="J63" s="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1:47" ht="15">
      <c r="A64" s="4"/>
      <c r="B64" s="66"/>
      <c r="C64" s="66"/>
      <c r="D64" s="66"/>
      <c r="E64" s="66"/>
      <c r="F64" s="66"/>
      <c r="G64" s="4"/>
      <c r="H64" s="4"/>
      <c r="I64" s="4"/>
      <c r="J64" s="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ht="15">
      <c r="A65" s="4"/>
      <c r="B65" s="66"/>
      <c r="C65" s="66"/>
      <c r="D65" s="66"/>
      <c r="E65" s="66"/>
      <c r="F65" s="66"/>
      <c r="G65" s="4"/>
      <c r="H65" s="4"/>
      <c r="I65" s="4"/>
      <c r="J65" s="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ht="15">
      <c r="A66" s="4"/>
      <c r="B66" s="66"/>
      <c r="C66" s="66"/>
      <c r="D66" s="66"/>
      <c r="E66" s="66"/>
      <c r="F66" s="66"/>
      <c r="G66" s="4"/>
      <c r="H66" s="4"/>
      <c r="I66" s="4"/>
      <c r="J66" s="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ht="15">
      <c r="A67" s="4"/>
      <c r="B67" s="66"/>
      <c r="C67" s="66"/>
      <c r="D67" s="66"/>
      <c r="E67" s="66"/>
      <c r="F67" s="66"/>
      <c r="G67" s="4"/>
      <c r="H67" s="4"/>
      <c r="I67" s="4"/>
      <c r="J67" s="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5">
      <c r="A68" s="4"/>
      <c r="B68" s="66"/>
      <c r="C68" s="66"/>
      <c r="D68" s="66"/>
      <c r="E68" s="66"/>
      <c r="F68" s="66"/>
      <c r="G68" s="4"/>
      <c r="H68" s="4"/>
      <c r="I68" s="4"/>
      <c r="J68" s="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5">
      <c r="A69" s="4"/>
      <c r="B69" s="66"/>
      <c r="C69" s="66"/>
      <c r="D69" s="66"/>
      <c r="E69" s="66"/>
      <c r="F69" s="66"/>
      <c r="G69" s="4"/>
      <c r="H69" s="4"/>
      <c r="I69" s="4"/>
      <c r="J69" s="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</sheetData>
  <sheetProtection/>
  <mergeCells count="5">
    <mergeCell ref="A11:Q11"/>
    <mergeCell ref="A20:Q20"/>
    <mergeCell ref="A40:X40"/>
    <mergeCell ref="B31:L31"/>
    <mergeCell ref="AH28:AN2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5" scale="33" r:id="rId3"/>
  <headerFooter>
    <oddHeader>&amp;C&amp;"-,Negrita"&amp;22ESTADISTICAS COMUDE PERIODO 2016-2017</oddHeader>
  </headerFooter>
  <rowBreaks count="1" manualBreakCount="1">
    <brk id="35" max="45" man="1"/>
  </rowBreaks>
  <colBreaks count="1" manualBreakCount="1">
    <brk id="33" max="5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9"/>
  <sheetViews>
    <sheetView tabSelected="1" zoomScale="80" zoomScaleNormal="80" zoomScalePageLayoutView="0" workbookViewId="0" topLeftCell="A1">
      <pane ySplit="930" topLeftCell="A1" activePane="bottomLeft" state="split"/>
      <selection pane="topLeft" activeCell="AN61" sqref="AN61:AQ61"/>
      <selection pane="bottomLeft" activeCell="A1" sqref="A1"/>
    </sheetView>
  </sheetViews>
  <sheetFormatPr defaultColWidth="11.421875" defaultRowHeight="15"/>
  <cols>
    <col min="1" max="1" width="56.57421875" style="53" customWidth="1"/>
    <col min="2" max="10" width="17.421875" style="53" hidden="1" customWidth="1"/>
    <col min="11" max="11" width="15.28125" style="15" customWidth="1"/>
    <col min="12" max="12" width="15.57421875" style="15" customWidth="1"/>
    <col min="13" max="13" width="14.28125" style="15" customWidth="1"/>
    <col min="14" max="15" width="21.00390625" style="15" customWidth="1"/>
    <col min="16" max="16" width="13.28125" style="15" customWidth="1"/>
    <col min="17" max="17" width="15.57421875" style="15" customWidth="1"/>
    <col min="18" max="18" width="16.421875" style="15" customWidth="1"/>
    <col min="19" max="19" width="15.57421875" style="15" customWidth="1"/>
    <col min="20" max="20" width="12.421875" style="48" customWidth="1"/>
    <col min="21" max="22" width="12.140625" style="48" customWidth="1"/>
    <col min="23" max="23" width="13.57421875" style="48" customWidth="1"/>
    <col min="24" max="24" width="16.7109375" style="48" customWidth="1"/>
    <col min="25" max="25" width="12.421875" style="48" customWidth="1"/>
    <col min="26" max="26" width="15.00390625" style="48" customWidth="1"/>
    <col min="27" max="27" width="14.57421875" style="48" customWidth="1"/>
    <col min="28" max="28" width="13.7109375" style="48" customWidth="1"/>
    <col min="29" max="29" width="12.57421875" style="48" customWidth="1"/>
    <col min="30" max="30" width="14.7109375" style="48" customWidth="1"/>
    <col min="31" max="31" width="13.140625" style="48" customWidth="1"/>
    <col min="32" max="32" width="10.8515625" style="48" customWidth="1"/>
    <col min="33" max="33" width="12.28125" style="48" customWidth="1"/>
    <col min="34" max="34" width="13.57421875" style="48" customWidth="1"/>
    <col min="35" max="35" width="10.7109375" style="48" customWidth="1"/>
    <col min="36" max="36" width="13.28125" style="48" customWidth="1"/>
    <col min="37" max="37" width="17.00390625" style="48" customWidth="1"/>
    <col min="38" max="38" width="15.28125" style="48" customWidth="1"/>
    <col min="39" max="39" width="18.57421875" style="48" customWidth="1"/>
    <col min="40" max="40" width="17.7109375" style="48" customWidth="1"/>
    <col min="41" max="41" width="13.8515625" style="48" customWidth="1"/>
    <col min="42" max="42" width="25.00390625" style="15" customWidth="1"/>
    <col min="43" max="49" width="17.7109375" style="48" customWidth="1"/>
    <col min="50" max="54" width="17.7109375" style="48" hidden="1" customWidth="1"/>
    <col min="55" max="56" width="13.8515625" style="48" customWidth="1"/>
    <col min="57" max="57" width="25.00390625" style="15" customWidth="1"/>
    <col min="58" max="16384" width="11.421875" style="4" customWidth="1"/>
  </cols>
  <sheetData>
    <row r="1" spans="1:57" s="75" customFormat="1" ht="42.75">
      <c r="A1" s="1"/>
      <c r="B1" s="2" t="s">
        <v>97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102</v>
      </c>
      <c r="H1" s="2" t="s">
        <v>103</v>
      </c>
      <c r="I1" s="2" t="s">
        <v>104</v>
      </c>
      <c r="J1" s="2" t="s">
        <v>105</v>
      </c>
      <c r="K1" s="2" t="s">
        <v>70</v>
      </c>
      <c r="L1" s="2" t="s">
        <v>71</v>
      </c>
      <c r="M1" s="2" t="s">
        <v>72</v>
      </c>
      <c r="N1" s="2" t="s">
        <v>76</v>
      </c>
      <c r="O1" s="2"/>
      <c r="P1" s="2" t="s">
        <v>0</v>
      </c>
      <c r="Q1" s="2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  <c r="AC1" s="2" t="s">
        <v>13</v>
      </c>
      <c r="AD1" s="2" t="s">
        <v>14</v>
      </c>
      <c r="AE1" s="2" t="s">
        <v>15</v>
      </c>
      <c r="AF1" s="2" t="s">
        <v>16</v>
      </c>
      <c r="AG1" s="2" t="s">
        <v>17</v>
      </c>
      <c r="AH1" s="2" t="s">
        <v>18</v>
      </c>
      <c r="AI1" s="2" t="s">
        <v>19</v>
      </c>
      <c r="AJ1" s="2" t="s">
        <v>20</v>
      </c>
      <c r="AK1" s="2" t="s">
        <v>21</v>
      </c>
      <c r="AL1" s="2" t="s">
        <v>77</v>
      </c>
      <c r="AM1" s="2" t="s">
        <v>78</v>
      </c>
      <c r="AN1" s="2" t="s">
        <v>79</v>
      </c>
      <c r="AO1" s="2" t="s">
        <v>22</v>
      </c>
      <c r="AP1" s="2" t="s">
        <v>23</v>
      </c>
      <c r="AQ1" s="2" t="s">
        <v>84</v>
      </c>
      <c r="AR1" s="2" t="s">
        <v>85</v>
      </c>
      <c r="AS1" s="2" t="s">
        <v>86</v>
      </c>
      <c r="AT1" s="2" t="s">
        <v>87</v>
      </c>
      <c r="AU1" s="2" t="s">
        <v>88</v>
      </c>
      <c r="AV1" s="2" t="s">
        <v>89</v>
      </c>
      <c r="AW1" s="2" t="s">
        <v>90</v>
      </c>
      <c r="AX1" s="2" t="s">
        <v>91</v>
      </c>
      <c r="AY1" s="2" t="s">
        <v>92</v>
      </c>
      <c r="AZ1" s="2" t="s">
        <v>93</v>
      </c>
      <c r="BA1" s="2" t="s">
        <v>94</v>
      </c>
      <c r="BB1" s="2" t="s">
        <v>95</v>
      </c>
      <c r="BC1" s="2" t="s">
        <v>96</v>
      </c>
      <c r="BD1" s="2"/>
      <c r="BE1" s="2" t="s">
        <v>23</v>
      </c>
    </row>
    <row r="2" spans="1:57" ht="105.75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  <c r="K2" s="6">
        <f>SUM(K3:K10)</f>
        <v>295102</v>
      </c>
      <c r="L2" s="6">
        <f>SUM(L3:L10)</f>
        <v>296476</v>
      </c>
      <c r="M2" s="6">
        <f>SUM(M3:M10)</f>
        <v>290644</v>
      </c>
      <c r="N2" s="6">
        <f>SUM(K2:M2)</f>
        <v>882222</v>
      </c>
      <c r="O2" s="6"/>
      <c r="P2" s="6">
        <f aca="true" t="shared" si="0" ref="P2:AA2">SUM(P3:P10)</f>
        <v>254175</v>
      </c>
      <c r="Q2" s="6">
        <f t="shared" si="0"/>
        <v>248584</v>
      </c>
      <c r="R2" s="6">
        <f t="shared" si="0"/>
        <v>257512</v>
      </c>
      <c r="S2" s="6">
        <f t="shared" si="0"/>
        <v>251505</v>
      </c>
      <c r="T2" s="6">
        <f t="shared" si="0"/>
        <v>249897</v>
      </c>
      <c r="U2" s="6">
        <f t="shared" si="0"/>
        <v>249711</v>
      </c>
      <c r="V2" s="6">
        <f t="shared" si="0"/>
        <v>245327</v>
      </c>
      <c r="W2" s="6">
        <f t="shared" si="0"/>
        <v>280684</v>
      </c>
      <c r="X2" s="6">
        <f t="shared" si="0"/>
        <v>287159</v>
      </c>
      <c r="Y2" s="6">
        <f t="shared" si="0"/>
        <v>305751</v>
      </c>
      <c r="Z2" s="6">
        <f t="shared" si="0"/>
        <v>306461</v>
      </c>
      <c r="AA2" s="6">
        <f t="shared" si="0"/>
        <v>300084</v>
      </c>
      <c r="AB2" s="6">
        <f>SUM(P2:AA2)</f>
        <v>3236850</v>
      </c>
      <c r="AC2" s="6">
        <f aca="true" t="shared" si="1" ref="AC2:AN2">SUM(AC3:AC10)</f>
        <v>353060</v>
      </c>
      <c r="AD2" s="6">
        <f t="shared" si="1"/>
        <v>358465</v>
      </c>
      <c r="AE2" s="6">
        <f t="shared" si="1"/>
        <v>364656</v>
      </c>
      <c r="AF2" s="6">
        <f t="shared" si="1"/>
        <v>313205</v>
      </c>
      <c r="AG2" s="6">
        <f t="shared" si="1"/>
        <v>392224</v>
      </c>
      <c r="AH2" s="6">
        <f t="shared" si="1"/>
        <v>313749</v>
      </c>
      <c r="AI2" s="6">
        <f t="shared" si="1"/>
        <v>319483</v>
      </c>
      <c r="AJ2" s="6">
        <f t="shared" si="1"/>
        <v>303954</v>
      </c>
      <c r="AK2" s="6">
        <f t="shared" si="1"/>
        <v>330644</v>
      </c>
      <c r="AL2" s="6">
        <f t="shared" si="1"/>
        <v>356329</v>
      </c>
      <c r="AM2" s="6">
        <f t="shared" si="1"/>
        <v>298971</v>
      </c>
      <c r="AN2" s="6">
        <f t="shared" si="1"/>
        <v>324621</v>
      </c>
      <c r="AO2" s="6">
        <f>SUM(AC2:AN2)</f>
        <v>4029361</v>
      </c>
      <c r="AP2" s="6">
        <f>AO2/SUM(P2:Y2)*100</f>
        <v>153.189877219562</v>
      </c>
      <c r="AQ2" s="6">
        <f aca="true" t="shared" si="2" ref="AQ2:BB2">SUM(AQ3:AQ10)</f>
        <v>353987</v>
      </c>
      <c r="AR2" s="6">
        <f t="shared" si="2"/>
        <v>396355</v>
      </c>
      <c r="AS2" s="6">
        <f t="shared" si="2"/>
        <v>337530</v>
      </c>
      <c r="AT2" s="6">
        <f t="shared" si="2"/>
        <v>361585</v>
      </c>
      <c r="AU2" s="6">
        <f t="shared" si="2"/>
        <v>308382</v>
      </c>
      <c r="AV2" s="6">
        <f t="shared" si="2"/>
        <v>283910</v>
      </c>
      <c r="AW2" s="6">
        <f t="shared" si="2"/>
        <v>308090</v>
      </c>
      <c r="AX2" s="6">
        <f t="shared" si="2"/>
        <v>0</v>
      </c>
      <c r="AY2" s="6">
        <f t="shared" si="2"/>
        <v>0</v>
      </c>
      <c r="AZ2" s="6">
        <f t="shared" si="2"/>
        <v>0</v>
      </c>
      <c r="BA2" s="6">
        <f t="shared" si="2"/>
        <v>0</v>
      </c>
      <c r="BB2" s="6">
        <f t="shared" si="2"/>
        <v>0</v>
      </c>
      <c r="BC2" s="6">
        <f>SUM(AQ2:BB2)</f>
        <v>2349839</v>
      </c>
      <c r="BD2" s="6"/>
      <c r="BE2" s="6">
        <f>BC2/(SUM(AC2:AI2))*100</f>
        <v>97.30818827898472</v>
      </c>
    </row>
    <row r="3" spans="1:57" ht="30" customHeight="1">
      <c r="A3" s="7" t="s">
        <v>25</v>
      </c>
      <c r="B3" s="7"/>
      <c r="C3" s="7"/>
      <c r="D3" s="7"/>
      <c r="E3" s="7"/>
      <c r="F3" s="7"/>
      <c r="G3" s="7"/>
      <c r="H3" s="7"/>
      <c r="I3" s="7"/>
      <c r="J3" s="7"/>
      <c r="K3" s="67">
        <v>285153</v>
      </c>
      <c r="L3" s="67">
        <v>284982</v>
      </c>
      <c r="M3" s="67">
        <v>277719</v>
      </c>
      <c r="N3" s="67">
        <f>SUM(K3:M3)</f>
        <v>847854</v>
      </c>
      <c r="O3" s="67">
        <f>AVERAGE(K3:M3)</f>
        <v>282618</v>
      </c>
      <c r="P3" s="68">
        <v>241565</v>
      </c>
      <c r="Q3" s="68">
        <v>235256</v>
      </c>
      <c r="R3" s="68">
        <v>241236</v>
      </c>
      <c r="S3" s="68">
        <v>238209</v>
      </c>
      <c r="T3" s="9">
        <v>233013</v>
      </c>
      <c r="U3" s="9">
        <v>233246</v>
      </c>
      <c r="V3" s="9">
        <v>229167</v>
      </c>
      <c r="W3" s="9">
        <v>262383</v>
      </c>
      <c r="X3" s="9">
        <v>264015</v>
      </c>
      <c r="Y3" s="9">
        <v>285153</v>
      </c>
      <c r="Z3" s="9">
        <v>284982</v>
      </c>
      <c r="AA3" s="9">
        <v>277719</v>
      </c>
      <c r="AB3" s="10">
        <f>SUM(P3:AA3)</f>
        <v>3025944</v>
      </c>
      <c r="AC3" s="63">
        <v>248628</v>
      </c>
      <c r="AD3" s="63">
        <v>246936</v>
      </c>
      <c r="AE3" s="63">
        <v>247322</v>
      </c>
      <c r="AF3" s="63">
        <v>211820</v>
      </c>
      <c r="AG3" s="63">
        <v>274500</v>
      </c>
      <c r="AH3" s="63">
        <v>197292</v>
      </c>
      <c r="AI3" s="63">
        <v>203751</v>
      </c>
      <c r="AJ3" s="63">
        <v>188309</v>
      </c>
      <c r="AK3" s="63">
        <v>208774</v>
      </c>
      <c r="AL3" s="63">
        <v>238361</v>
      </c>
      <c r="AM3" s="63">
        <v>180433</v>
      </c>
      <c r="AN3" s="63">
        <v>216024</v>
      </c>
      <c r="AO3" s="10">
        <f>SUM(AC3:AL3)</f>
        <v>2265693</v>
      </c>
      <c r="AP3" s="6">
        <f>AO3/SUM(P3:Y3)*100</f>
        <v>91.98008479066011</v>
      </c>
      <c r="AQ3" s="63">
        <v>262727</v>
      </c>
      <c r="AR3" s="63">
        <v>279919</v>
      </c>
      <c r="AS3" s="63">
        <v>219152</v>
      </c>
      <c r="AT3" s="63">
        <v>237148</v>
      </c>
      <c r="AU3" s="63">
        <v>167927</v>
      </c>
      <c r="AV3" s="63">
        <v>136344</v>
      </c>
      <c r="AW3" s="63">
        <v>220424</v>
      </c>
      <c r="AX3" s="63"/>
      <c r="AY3" s="63"/>
      <c r="AZ3" s="63"/>
      <c r="BA3" s="63"/>
      <c r="BB3" s="63"/>
      <c r="BC3" s="10">
        <f>SUM(AQ3:AZ3)</f>
        <v>1523641</v>
      </c>
      <c r="BD3" s="10"/>
      <c r="BE3" s="6">
        <f>BC3/(SUM(AC3:AI3))*100</f>
        <v>93.46063086068447</v>
      </c>
    </row>
    <row r="4" spans="1:57" ht="47.25" customHeight="1">
      <c r="A4" s="7" t="s">
        <v>83</v>
      </c>
      <c r="B4" s="7"/>
      <c r="C4" s="7"/>
      <c r="D4" s="7"/>
      <c r="E4" s="7"/>
      <c r="F4" s="7"/>
      <c r="G4" s="7"/>
      <c r="H4" s="7"/>
      <c r="I4" s="7"/>
      <c r="J4" s="7"/>
      <c r="K4" s="67"/>
      <c r="L4" s="67"/>
      <c r="M4" s="67"/>
      <c r="N4" s="67"/>
      <c r="O4" s="67"/>
      <c r="P4" s="68"/>
      <c r="Q4" s="68"/>
      <c r="R4" s="68"/>
      <c r="S4" s="68"/>
      <c r="T4" s="9"/>
      <c r="U4" s="9"/>
      <c r="V4" s="9"/>
      <c r="W4" s="9"/>
      <c r="X4" s="9"/>
      <c r="Y4" s="9"/>
      <c r="Z4" s="9"/>
      <c r="AA4" s="9"/>
      <c r="AB4" s="10"/>
      <c r="AC4" s="63">
        <v>81600</v>
      </c>
      <c r="AD4" s="63">
        <v>81600</v>
      </c>
      <c r="AE4" s="63">
        <v>81600</v>
      </c>
      <c r="AF4" s="63">
        <v>81600</v>
      </c>
      <c r="AG4" s="63">
        <v>81600</v>
      </c>
      <c r="AH4" s="63">
        <v>81600</v>
      </c>
      <c r="AI4" s="63">
        <v>81600</v>
      </c>
      <c r="AJ4" s="63">
        <v>81600</v>
      </c>
      <c r="AK4" s="63">
        <v>81600</v>
      </c>
      <c r="AL4" s="63">
        <v>81600</v>
      </c>
      <c r="AM4" s="63">
        <v>81600</v>
      </c>
      <c r="AN4" s="63">
        <v>81600</v>
      </c>
      <c r="AO4" s="10">
        <f>AVERAGE(AC4:AL4)</f>
        <v>81600</v>
      </c>
      <c r="AP4" s="57" t="s">
        <v>82</v>
      </c>
      <c r="AQ4" s="63">
        <v>64030</v>
      </c>
      <c r="AR4" s="63">
        <v>88258</v>
      </c>
      <c r="AS4" s="63">
        <v>88258</v>
      </c>
      <c r="AT4" s="63">
        <v>97017</v>
      </c>
      <c r="AU4" s="63">
        <v>110554</v>
      </c>
      <c r="AV4" s="63">
        <v>115131</v>
      </c>
      <c r="AW4" s="63">
        <v>53196</v>
      </c>
      <c r="AX4" s="63"/>
      <c r="AY4" s="63"/>
      <c r="AZ4" s="63"/>
      <c r="BA4" s="63"/>
      <c r="BB4" s="63"/>
      <c r="BC4" s="10">
        <f>SUM(AQ4:AZ4)</f>
        <v>616444</v>
      </c>
      <c r="BD4" s="10">
        <f>AVERAGE(AQ4:AW4)</f>
        <v>88063.42857142857</v>
      </c>
      <c r="BE4" s="6">
        <f>BC4/(SUM(AC4:AI4))*100</f>
        <v>107.92086834733894</v>
      </c>
    </row>
    <row r="5" spans="1:57" ht="30" customHeight="1">
      <c r="A5" s="7" t="s">
        <v>26</v>
      </c>
      <c r="B5" s="7"/>
      <c r="C5" s="7"/>
      <c r="D5" s="7"/>
      <c r="E5" s="7"/>
      <c r="F5" s="7"/>
      <c r="G5" s="7"/>
      <c r="H5" s="7"/>
      <c r="I5" s="7"/>
      <c r="J5" s="7"/>
      <c r="K5" s="67">
        <v>7440</v>
      </c>
      <c r="L5" s="67">
        <v>7440</v>
      </c>
      <c r="M5" s="67">
        <v>7440</v>
      </c>
      <c r="N5" s="86">
        <f>SUM(K5:M5)</f>
        <v>22320</v>
      </c>
      <c r="O5" s="67">
        <f>AVERAGE(K5:M5)</f>
        <v>7440</v>
      </c>
      <c r="P5" s="68">
        <v>7440</v>
      </c>
      <c r="Q5" s="68">
        <v>7440</v>
      </c>
      <c r="R5" s="68">
        <v>7440</v>
      </c>
      <c r="S5" s="68">
        <v>7600</v>
      </c>
      <c r="T5" s="9">
        <v>7600</v>
      </c>
      <c r="U5" s="9">
        <v>9800</v>
      </c>
      <c r="V5" s="9">
        <v>9800</v>
      </c>
      <c r="W5" s="9">
        <v>9800</v>
      </c>
      <c r="X5" s="9">
        <v>9800</v>
      </c>
      <c r="Y5" s="9">
        <v>9800</v>
      </c>
      <c r="Z5" s="9">
        <v>9800</v>
      </c>
      <c r="AA5" s="9">
        <v>9800</v>
      </c>
      <c r="AB5" s="10">
        <f aca="true" t="shared" si="3" ref="AB5:AB10">SUM(P5:AA5)</f>
        <v>106120</v>
      </c>
      <c r="AC5" s="83">
        <v>15294</v>
      </c>
      <c r="AD5" s="83">
        <v>20392</v>
      </c>
      <c r="AE5" s="83">
        <v>21592</v>
      </c>
      <c r="AF5" s="83">
        <v>11216</v>
      </c>
      <c r="AG5" s="83">
        <v>21832</v>
      </c>
      <c r="AH5" s="83">
        <v>24032</v>
      </c>
      <c r="AI5" s="83">
        <v>24032</v>
      </c>
      <c r="AJ5" s="83">
        <v>23992</v>
      </c>
      <c r="AK5" s="83">
        <v>23992</v>
      </c>
      <c r="AL5" s="83">
        <v>24640</v>
      </c>
      <c r="AM5" s="83">
        <v>24800</v>
      </c>
      <c r="AN5" s="83">
        <v>12800</v>
      </c>
      <c r="AO5" s="10">
        <f>SUM(AC5:AL5)</f>
        <v>211014</v>
      </c>
      <c r="AP5" s="6">
        <f aca="true" t="shared" si="4" ref="AP5:AP10">AO5/SUM(P5:Y5)*100</f>
        <v>243.89042995839114</v>
      </c>
      <c r="AQ5" s="83">
        <v>19200</v>
      </c>
      <c r="AR5" s="83">
        <v>20000</v>
      </c>
      <c r="AS5" s="83">
        <v>15000</v>
      </c>
      <c r="AT5" s="83">
        <v>15570</v>
      </c>
      <c r="AU5" s="83">
        <v>20320</v>
      </c>
      <c r="AV5" s="83">
        <v>20720</v>
      </c>
      <c r="AW5" s="83">
        <v>21720</v>
      </c>
      <c r="AX5" s="83"/>
      <c r="AY5" s="83"/>
      <c r="AZ5" s="83"/>
      <c r="BA5" s="83"/>
      <c r="BB5" s="83"/>
      <c r="BC5" s="10">
        <f>AVERAGE(AQ5:AZ5)</f>
        <v>18932.85714285714</v>
      </c>
      <c r="BD5" s="10"/>
      <c r="BE5" s="6">
        <f aca="true" t="shared" si="5" ref="BE5:BE10">BC5/(SUM(AC5:AI5))*100</f>
        <v>13.680798571325342</v>
      </c>
    </row>
    <row r="6" spans="1:57" ht="30" customHeight="1">
      <c r="A6" s="7" t="s">
        <v>27</v>
      </c>
      <c r="B6" s="7"/>
      <c r="C6" s="7"/>
      <c r="D6" s="7"/>
      <c r="E6" s="7"/>
      <c r="F6" s="7"/>
      <c r="G6" s="7"/>
      <c r="H6" s="7"/>
      <c r="I6" s="7"/>
      <c r="J6" s="7"/>
      <c r="K6" s="67">
        <v>983</v>
      </c>
      <c r="L6" s="67">
        <v>771</v>
      </c>
      <c r="M6" s="67">
        <v>851</v>
      </c>
      <c r="N6" s="86">
        <f>SUM(K6:M6)</f>
        <v>2605</v>
      </c>
      <c r="O6" s="67">
        <f>AVERAGE(K6:M6)</f>
        <v>868.3333333333334</v>
      </c>
      <c r="P6" s="68">
        <v>3667</v>
      </c>
      <c r="Q6" s="68">
        <v>3736</v>
      </c>
      <c r="R6" s="68">
        <v>3712</v>
      </c>
      <c r="S6" s="68">
        <v>3969</v>
      </c>
      <c r="T6" s="9">
        <v>3966</v>
      </c>
      <c r="U6" s="9">
        <v>4337</v>
      </c>
      <c r="V6" s="9">
        <v>4302</v>
      </c>
      <c r="W6" s="9">
        <v>3870</v>
      </c>
      <c r="X6" s="9">
        <v>4236</v>
      </c>
      <c r="Y6" s="9">
        <v>4027</v>
      </c>
      <c r="Z6" s="9">
        <v>4011</v>
      </c>
      <c r="AA6" s="9">
        <v>3213</v>
      </c>
      <c r="AB6" s="10">
        <f>AVERAGE(P6:AA6)</f>
        <v>3920.5</v>
      </c>
      <c r="AC6" s="63">
        <v>3894</v>
      </c>
      <c r="AD6" s="63">
        <v>4325</v>
      </c>
      <c r="AE6" s="63">
        <v>4707</v>
      </c>
      <c r="AF6" s="63">
        <v>4127</v>
      </c>
      <c r="AG6" s="63">
        <v>4773</v>
      </c>
      <c r="AH6" s="63">
        <v>5059</v>
      </c>
      <c r="AI6" s="63">
        <v>5048</v>
      </c>
      <c r="AJ6" s="63">
        <v>4947</v>
      </c>
      <c r="AK6" s="63">
        <v>5159</v>
      </c>
      <c r="AL6" s="63">
        <v>5073</v>
      </c>
      <c r="AM6" s="63">
        <v>4903</v>
      </c>
      <c r="AN6" s="63">
        <v>3990</v>
      </c>
      <c r="AO6" s="10">
        <f>AVERAGE(AC6:AL6)</f>
        <v>4711.2</v>
      </c>
      <c r="AP6" s="6">
        <f t="shared" si="4"/>
        <v>11.830646376374867</v>
      </c>
      <c r="AQ6" s="63">
        <v>3782</v>
      </c>
      <c r="AR6" s="63">
        <v>4011</v>
      </c>
      <c r="AS6" s="63">
        <v>4349</v>
      </c>
      <c r="AT6" s="63">
        <v>4182</v>
      </c>
      <c r="AU6" s="63">
        <v>4443</v>
      </c>
      <c r="AV6" s="63">
        <v>4180</v>
      </c>
      <c r="AW6" s="63">
        <v>5169</v>
      </c>
      <c r="AX6" s="63"/>
      <c r="AY6" s="63"/>
      <c r="AZ6" s="63"/>
      <c r="BA6" s="63"/>
      <c r="BB6" s="63"/>
      <c r="BC6" s="10">
        <f>AVERAGE(AQ6:BB6)</f>
        <v>4302.285714285715</v>
      </c>
      <c r="BD6" s="10"/>
      <c r="BE6" s="6">
        <f t="shared" si="5"/>
        <v>13.472851640264663</v>
      </c>
    </row>
    <row r="7" spans="1:57" ht="30" customHeight="1">
      <c r="A7" s="7" t="s">
        <v>28</v>
      </c>
      <c r="B7" s="7"/>
      <c r="C7" s="7"/>
      <c r="D7" s="7"/>
      <c r="E7" s="7"/>
      <c r="F7" s="7"/>
      <c r="G7" s="7"/>
      <c r="H7" s="7"/>
      <c r="I7" s="7"/>
      <c r="J7" s="7"/>
      <c r="K7" s="67">
        <v>296</v>
      </c>
      <c r="L7" s="67">
        <v>285</v>
      </c>
      <c r="M7" s="67">
        <v>291</v>
      </c>
      <c r="N7" s="67">
        <f>SUM(K7:M7)</f>
        <v>872</v>
      </c>
      <c r="O7" s="67">
        <f>AVERAGE(K7:M7)</f>
        <v>290.6666666666667</v>
      </c>
      <c r="P7" s="68">
        <v>160</v>
      </c>
      <c r="Q7" s="68">
        <v>197</v>
      </c>
      <c r="R7" s="68">
        <v>210</v>
      </c>
      <c r="S7" s="68">
        <v>268</v>
      </c>
      <c r="T7" s="9">
        <v>310</v>
      </c>
      <c r="U7" s="9">
        <v>360</v>
      </c>
      <c r="V7" s="9">
        <v>390</v>
      </c>
      <c r="W7" s="9">
        <v>422</v>
      </c>
      <c r="X7" s="9">
        <v>373</v>
      </c>
      <c r="Y7" s="9">
        <v>402</v>
      </c>
      <c r="Z7" s="9">
        <v>410</v>
      </c>
      <c r="AA7" s="9">
        <v>329</v>
      </c>
      <c r="AB7" s="10">
        <f>AVERAGE(P7:AA7)</f>
        <v>319.25</v>
      </c>
      <c r="AC7" s="63">
        <v>333</v>
      </c>
      <c r="AD7" s="63">
        <v>394</v>
      </c>
      <c r="AE7" s="63">
        <v>437</v>
      </c>
      <c r="AF7" s="63">
        <v>501</v>
      </c>
      <c r="AG7" s="63">
        <v>553</v>
      </c>
      <c r="AH7" s="63">
        <v>550</v>
      </c>
      <c r="AI7" s="63">
        <v>550</v>
      </c>
      <c r="AJ7" s="63">
        <v>508</v>
      </c>
      <c r="AK7" s="63">
        <v>453</v>
      </c>
      <c r="AL7" s="63">
        <v>538</v>
      </c>
      <c r="AM7" s="63">
        <v>508</v>
      </c>
      <c r="AN7" s="63">
        <v>456</v>
      </c>
      <c r="AO7" s="10">
        <f>AVERAGE(AC7:AL7)</f>
        <v>481.7</v>
      </c>
      <c r="AP7" s="6">
        <f t="shared" si="4"/>
        <v>15.578913324708926</v>
      </c>
      <c r="AQ7" s="63">
        <v>415</v>
      </c>
      <c r="AR7" s="63">
        <v>450</v>
      </c>
      <c r="AS7" s="63">
        <v>499</v>
      </c>
      <c r="AT7" s="63">
        <v>574</v>
      </c>
      <c r="AU7" s="63">
        <v>594</v>
      </c>
      <c r="AV7" s="63">
        <v>587</v>
      </c>
      <c r="AW7" s="63">
        <v>628</v>
      </c>
      <c r="AX7" s="63"/>
      <c r="AY7" s="63"/>
      <c r="AZ7" s="63"/>
      <c r="BA7" s="63"/>
      <c r="BB7" s="63"/>
      <c r="BC7" s="10">
        <f>AVERAGE(AQ7:AZ7)</f>
        <v>535.2857142857143</v>
      </c>
      <c r="BD7" s="10"/>
      <c r="BE7" s="6">
        <f>BC7/(AVERAGE(AC7:AI7))*100</f>
        <v>112.92947558770345</v>
      </c>
    </row>
    <row r="8" spans="1:57" ht="30" customHeight="1">
      <c r="A8" s="7" t="s">
        <v>29</v>
      </c>
      <c r="B8" s="7"/>
      <c r="C8" s="7"/>
      <c r="D8" s="7"/>
      <c r="E8" s="7"/>
      <c r="F8" s="7"/>
      <c r="G8" s="7"/>
      <c r="H8" s="7"/>
      <c r="I8" s="7"/>
      <c r="J8" s="7"/>
      <c r="K8" s="67">
        <v>1230</v>
      </c>
      <c r="L8" s="67">
        <v>1298</v>
      </c>
      <c r="M8" s="67">
        <v>1343</v>
      </c>
      <c r="N8" s="67">
        <f>SUM(K8:M8)</f>
        <v>3871</v>
      </c>
      <c r="O8" s="67">
        <f>AVERAGE(K8:M8)</f>
        <v>1290.3333333333333</v>
      </c>
      <c r="P8" s="68">
        <v>1343</v>
      </c>
      <c r="Q8" s="68">
        <v>1389</v>
      </c>
      <c r="R8" s="68">
        <v>1429</v>
      </c>
      <c r="S8" s="68">
        <v>1459</v>
      </c>
      <c r="T8" s="9">
        <v>1508</v>
      </c>
      <c r="U8" s="9">
        <v>1518</v>
      </c>
      <c r="V8" s="9">
        <v>1558</v>
      </c>
      <c r="W8" s="9">
        <v>1717</v>
      </c>
      <c r="X8" s="9">
        <v>1806</v>
      </c>
      <c r="Y8" s="9">
        <v>1811</v>
      </c>
      <c r="Z8" s="9">
        <v>1923</v>
      </c>
      <c r="AA8" s="9">
        <v>1931</v>
      </c>
      <c r="AB8" s="10">
        <f>AVERAGE(P8:AA8)</f>
        <v>1616</v>
      </c>
      <c r="AC8" s="9">
        <v>1920</v>
      </c>
      <c r="AD8" s="9">
        <v>2033</v>
      </c>
      <c r="AE8" s="9">
        <v>2165</v>
      </c>
      <c r="AF8" s="63">
        <v>2195</v>
      </c>
      <c r="AG8" s="63">
        <v>2288</v>
      </c>
      <c r="AH8" s="63">
        <v>2339</v>
      </c>
      <c r="AI8" s="63">
        <v>2402</v>
      </c>
      <c r="AJ8" s="63">
        <v>2498</v>
      </c>
      <c r="AK8" s="63">
        <v>2503</v>
      </c>
      <c r="AL8" s="63">
        <v>2538</v>
      </c>
      <c r="AM8" s="63">
        <v>2565</v>
      </c>
      <c r="AN8" s="63">
        <v>2565</v>
      </c>
      <c r="AO8" s="10">
        <f>AVERAGE(AC8:AL8)</f>
        <v>2288.1</v>
      </c>
      <c r="AP8" s="6">
        <f t="shared" si="4"/>
        <v>14.725833440597244</v>
      </c>
      <c r="AQ8" s="63">
        <v>2576</v>
      </c>
      <c r="AR8" s="63">
        <v>2620</v>
      </c>
      <c r="AS8" s="63">
        <v>2597</v>
      </c>
      <c r="AT8" s="63">
        <v>2670</v>
      </c>
      <c r="AU8" s="63">
        <v>2727</v>
      </c>
      <c r="AV8" s="63">
        <v>2749</v>
      </c>
      <c r="AW8" s="63">
        <v>2826</v>
      </c>
      <c r="AX8" s="63"/>
      <c r="AY8" s="63"/>
      <c r="AZ8" s="63"/>
      <c r="BA8" s="63"/>
      <c r="BB8" s="63"/>
      <c r="BC8" s="10">
        <f>AVERAGE(AQ8:AZ8)</f>
        <v>2680.714285714286</v>
      </c>
      <c r="BD8" s="10"/>
      <c r="BE8" s="6">
        <f>BC8/(AVERAGE(AC8:AI8))*100</f>
        <v>122.31130230739147</v>
      </c>
    </row>
    <row r="9" spans="1:57" ht="30" customHeight="1">
      <c r="A9" s="7" t="s">
        <v>30</v>
      </c>
      <c r="B9" s="7"/>
      <c r="C9" s="7"/>
      <c r="D9" s="7"/>
      <c r="E9" s="7"/>
      <c r="F9" s="7"/>
      <c r="G9" s="7"/>
      <c r="H9" s="7"/>
      <c r="I9" s="7"/>
      <c r="J9" s="7"/>
      <c r="K9" s="67">
        <v>0</v>
      </c>
      <c r="L9" s="67">
        <v>1700</v>
      </c>
      <c r="M9" s="67">
        <v>0</v>
      </c>
      <c r="N9" s="67">
        <f>SUM(K9:M9)</f>
        <v>1700</v>
      </c>
      <c r="O9" s="67">
        <f>N9</f>
        <v>1700</v>
      </c>
      <c r="P9" s="68">
        <v>0</v>
      </c>
      <c r="Q9" s="68">
        <v>500</v>
      </c>
      <c r="R9" s="68">
        <v>0</v>
      </c>
      <c r="S9" s="68">
        <v>0</v>
      </c>
      <c r="T9" s="9">
        <v>1200</v>
      </c>
      <c r="U9" s="9">
        <v>450</v>
      </c>
      <c r="V9" s="9">
        <v>0</v>
      </c>
      <c r="W9" s="9">
        <v>500</v>
      </c>
      <c r="X9" s="9">
        <v>926</v>
      </c>
      <c r="Y9" s="9">
        <v>1328</v>
      </c>
      <c r="Z9" s="9">
        <v>2360</v>
      </c>
      <c r="AA9" s="9">
        <v>767</v>
      </c>
      <c r="AB9" s="10">
        <f t="shared" si="3"/>
        <v>8031</v>
      </c>
      <c r="AC9" s="63">
        <v>1391</v>
      </c>
      <c r="AD9" s="63">
        <v>2785</v>
      </c>
      <c r="AE9" s="63">
        <v>1936</v>
      </c>
      <c r="AF9" s="63">
        <v>1746</v>
      </c>
      <c r="AG9" s="63">
        <v>1795</v>
      </c>
      <c r="AH9" s="63">
        <v>1047</v>
      </c>
      <c r="AI9" s="63">
        <v>0</v>
      </c>
      <c r="AJ9" s="63">
        <v>0</v>
      </c>
      <c r="AK9" s="63">
        <v>795</v>
      </c>
      <c r="AL9" s="63">
        <v>538</v>
      </c>
      <c r="AM9" s="63">
        <v>1307</v>
      </c>
      <c r="AN9" s="63">
        <v>686</v>
      </c>
      <c r="AO9" s="10">
        <f>SUM(AC9:AN9)</f>
        <v>14026</v>
      </c>
      <c r="AP9" s="6">
        <f t="shared" si="4"/>
        <v>286.01141924959217</v>
      </c>
      <c r="AQ9" s="63">
        <v>1257</v>
      </c>
      <c r="AR9" s="63">
        <v>1097</v>
      </c>
      <c r="AS9" s="63">
        <v>1318</v>
      </c>
      <c r="AT9" s="63">
        <v>1184</v>
      </c>
      <c r="AU9" s="63">
        <v>1217</v>
      </c>
      <c r="AV9" s="63">
        <v>1184</v>
      </c>
      <c r="AW9" s="63">
        <v>615</v>
      </c>
      <c r="AX9" s="63"/>
      <c r="AY9" s="63"/>
      <c r="AZ9" s="63"/>
      <c r="BA9" s="63"/>
      <c r="BB9" s="63"/>
      <c r="BC9" s="10">
        <f>SUM(AQ9:BB9)</f>
        <v>7872</v>
      </c>
      <c r="BD9" s="10"/>
      <c r="BE9" s="6">
        <f t="shared" si="5"/>
        <v>73.57009345794393</v>
      </c>
    </row>
    <row r="10" spans="1:57" ht="30" customHeight="1">
      <c r="A10" s="7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67"/>
      <c r="L10" s="67"/>
      <c r="M10" s="67">
        <v>3000</v>
      </c>
      <c r="N10" s="67">
        <f>SUM(K10:M10)</f>
        <v>3000</v>
      </c>
      <c r="O10" s="67"/>
      <c r="P10" s="68">
        <v>0</v>
      </c>
      <c r="Q10" s="68">
        <v>66</v>
      </c>
      <c r="R10" s="68">
        <v>3485</v>
      </c>
      <c r="S10" s="68">
        <v>0</v>
      </c>
      <c r="T10" s="9">
        <f>SUM(T14:T19)</f>
        <v>2300</v>
      </c>
      <c r="U10" s="9">
        <f aca="true" t="shared" si="6" ref="U10:Z10">SUM(U14:U19)</f>
        <v>0</v>
      </c>
      <c r="V10" s="9">
        <f t="shared" si="6"/>
        <v>110</v>
      </c>
      <c r="W10" s="9">
        <f t="shared" si="6"/>
        <v>1992</v>
      </c>
      <c r="X10" s="9">
        <f t="shared" si="6"/>
        <v>6003</v>
      </c>
      <c r="Y10" s="9">
        <f t="shared" si="6"/>
        <v>3230</v>
      </c>
      <c r="Z10" s="9">
        <f t="shared" si="6"/>
        <v>2975</v>
      </c>
      <c r="AA10" s="9">
        <f>SUM(AA14:AA19)</f>
        <v>6325</v>
      </c>
      <c r="AB10" s="10">
        <f t="shared" si="3"/>
        <v>26486</v>
      </c>
      <c r="AC10" s="63">
        <v>0</v>
      </c>
      <c r="AD10" s="63">
        <v>0</v>
      </c>
      <c r="AE10" s="63">
        <v>4897</v>
      </c>
      <c r="AF10" s="63">
        <v>0</v>
      </c>
      <c r="AG10" s="63">
        <v>4883</v>
      </c>
      <c r="AH10" s="63">
        <v>1830</v>
      </c>
      <c r="AI10" s="63">
        <v>2100</v>
      </c>
      <c r="AJ10" s="63">
        <v>2100</v>
      </c>
      <c r="AK10" s="63">
        <v>7368</v>
      </c>
      <c r="AL10" s="63">
        <v>3041</v>
      </c>
      <c r="AM10" s="63">
        <v>2855</v>
      </c>
      <c r="AN10" s="63">
        <v>6500</v>
      </c>
      <c r="AO10" s="10">
        <f>SUM(AC10:AL10)</f>
        <v>26219</v>
      </c>
      <c r="AP10" s="6">
        <f t="shared" si="4"/>
        <v>152.56022343768183</v>
      </c>
      <c r="AQ10" s="63">
        <v>0</v>
      </c>
      <c r="AR10" s="63">
        <v>0</v>
      </c>
      <c r="AS10" s="63">
        <v>6357</v>
      </c>
      <c r="AT10" s="63">
        <v>3240</v>
      </c>
      <c r="AU10" s="63">
        <v>600</v>
      </c>
      <c r="AV10" s="63">
        <v>3015</v>
      </c>
      <c r="AW10" s="63">
        <v>3512</v>
      </c>
      <c r="AX10" s="63"/>
      <c r="AY10" s="63"/>
      <c r="AZ10" s="63"/>
      <c r="BA10" s="63"/>
      <c r="BB10" s="63"/>
      <c r="BC10" s="10">
        <f>SUM(AQ10:AZ10)</f>
        <v>16724</v>
      </c>
      <c r="BD10" s="10"/>
      <c r="BE10" s="6">
        <f t="shared" si="5"/>
        <v>121.98395331874544</v>
      </c>
    </row>
    <row r="11" spans="1:56" ht="1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3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7" s="75" customFormat="1" ht="45">
      <c r="A12" s="1"/>
      <c r="B12" s="1"/>
      <c r="C12" s="1"/>
      <c r="D12" s="1"/>
      <c r="E12" s="1"/>
      <c r="F12" s="1"/>
      <c r="G12" s="1"/>
      <c r="H12" s="1"/>
      <c r="I12" s="1"/>
      <c r="J12" s="1"/>
      <c r="K12" s="62" t="s">
        <v>70</v>
      </c>
      <c r="L12" s="62" t="s">
        <v>71</v>
      </c>
      <c r="M12" s="62" t="s">
        <v>72</v>
      </c>
      <c r="N12" s="62" t="s">
        <v>75</v>
      </c>
      <c r="O12" s="62"/>
      <c r="P12" s="62" t="s">
        <v>0</v>
      </c>
      <c r="Q12" s="62" t="s">
        <v>1</v>
      </c>
      <c r="R12" s="62" t="s">
        <v>2</v>
      </c>
      <c r="S12" s="62" t="s">
        <v>3</v>
      </c>
      <c r="T12" s="62" t="s">
        <v>4</v>
      </c>
      <c r="U12" s="62" t="s">
        <v>5</v>
      </c>
      <c r="V12" s="62" t="s">
        <v>6</v>
      </c>
      <c r="W12" s="62" t="s">
        <v>7</v>
      </c>
      <c r="X12" s="62" t="s">
        <v>8</v>
      </c>
      <c r="Y12" s="62" t="s">
        <v>9</v>
      </c>
      <c r="Z12" s="62" t="s">
        <v>80</v>
      </c>
      <c r="AA12" s="62" t="s">
        <v>11</v>
      </c>
      <c r="AB12" s="76" t="s">
        <v>12</v>
      </c>
      <c r="AC12" s="62" t="s">
        <v>81</v>
      </c>
      <c r="AD12" s="77" t="s">
        <v>14</v>
      </c>
      <c r="AE12" s="78" t="s">
        <v>15</v>
      </c>
      <c r="AF12" s="77" t="s">
        <v>16</v>
      </c>
      <c r="AG12" s="77" t="s">
        <v>17</v>
      </c>
      <c r="AH12" s="77" t="s">
        <v>18</v>
      </c>
      <c r="AI12" s="77" t="s">
        <v>19</v>
      </c>
      <c r="AJ12" s="77" t="s">
        <v>20</v>
      </c>
      <c r="AK12" s="77" t="s">
        <v>21</v>
      </c>
      <c r="AL12" s="77" t="s">
        <v>77</v>
      </c>
      <c r="AM12" s="79" t="s">
        <v>78</v>
      </c>
      <c r="AN12" s="79" t="s">
        <v>79</v>
      </c>
      <c r="AO12" s="62" t="s">
        <v>22</v>
      </c>
      <c r="AP12" s="16" t="s">
        <v>23</v>
      </c>
      <c r="AQ12" s="2" t="s">
        <v>84</v>
      </c>
      <c r="AR12" s="2" t="s">
        <v>85</v>
      </c>
      <c r="AS12" s="2" t="s">
        <v>86</v>
      </c>
      <c r="AT12" s="2" t="s">
        <v>87</v>
      </c>
      <c r="AU12" s="2" t="s">
        <v>88</v>
      </c>
      <c r="AV12" s="2" t="s">
        <v>89</v>
      </c>
      <c r="AW12" s="2" t="s">
        <v>90</v>
      </c>
      <c r="AX12" s="2" t="s">
        <v>91</v>
      </c>
      <c r="AY12" s="2" t="s">
        <v>92</v>
      </c>
      <c r="AZ12" s="2" t="s">
        <v>93</v>
      </c>
      <c r="BA12" s="2" t="s">
        <v>94</v>
      </c>
      <c r="BB12" s="2" t="s">
        <v>95</v>
      </c>
      <c r="BC12" s="2" t="s">
        <v>96</v>
      </c>
      <c r="BD12" s="2"/>
      <c r="BE12" s="2" t="s">
        <v>23</v>
      </c>
    </row>
    <row r="13" spans="1:57" ht="63" customHeight="1">
      <c r="A13" s="5" t="s">
        <v>32</v>
      </c>
      <c r="B13" s="5"/>
      <c r="C13" s="5"/>
      <c r="D13" s="5"/>
      <c r="E13" s="5"/>
      <c r="F13" s="5"/>
      <c r="G13" s="5"/>
      <c r="H13" s="5"/>
      <c r="I13" s="5"/>
      <c r="J13" s="5"/>
      <c r="K13" s="61">
        <f>SUM(K14:K19)</f>
        <v>0</v>
      </c>
      <c r="L13" s="61">
        <f aca="true" t="shared" si="7" ref="L13:S13">SUM(L14:L19)</f>
        <v>0</v>
      </c>
      <c r="M13" s="61">
        <f t="shared" si="7"/>
        <v>3000</v>
      </c>
      <c r="N13" s="61">
        <f t="shared" si="7"/>
        <v>3000</v>
      </c>
      <c r="O13" s="61"/>
      <c r="P13" s="6">
        <f t="shared" si="7"/>
        <v>0</v>
      </c>
      <c r="Q13" s="6">
        <f t="shared" si="7"/>
        <v>66</v>
      </c>
      <c r="R13" s="6">
        <f t="shared" si="7"/>
        <v>3485</v>
      </c>
      <c r="S13" s="6">
        <f t="shared" si="7"/>
        <v>0</v>
      </c>
      <c r="T13" s="6">
        <f>SUM(T14:T19)</f>
        <v>2300</v>
      </c>
      <c r="U13" s="6">
        <f aca="true" t="shared" si="8" ref="U13:Z13">SUM(U14:U19)</f>
        <v>0</v>
      </c>
      <c r="V13" s="6">
        <f t="shared" si="8"/>
        <v>110</v>
      </c>
      <c r="W13" s="6">
        <f t="shared" si="8"/>
        <v>1992</v>
      </c>
      <c r="X13" s="6">
        <f t="shared" si="8"/>
        <v>6003</v>
      </c>
      <c r="Y13" s="6">
        <f t="shared" si="8"/>
        <v>3230</v>
      </c>
      <c r="Z13" s="6">
        <f t="shared" si="8"/>
        <v>2975</v>
      </c>
      <c r="AA13" s="6">
        <f>SUM(AA14:AA19)</f>
        <v>6325</v>
      </c>
      <c r="AB13" s="6">
        <f>SUM(P13:AA13)</f>
        <v>26486</v>
      </c>
      <c r="AC13" s="6">
        <f aca="true" t="shared" si="9" ref="AC13:AN13">SUM(AC14:AC19)</f>
        <v>0</v>
      </c>
      <c r="AD13" s="6">
        <f t="shared" si="9"/>
        <v>0</v>
      </c>
      <c r="AE13" s="6">
        <f t="shared" si="9"/>
        <v>4897</v>
      </c>
      <c r="AF13" s="6">
        <f t="shared" si="9"/>
        <v>0</v>
      </c>
      <c r="AG13" s="6">
        <f t="shared" si="9"/>
        <v>2683</v>
      </c>
      <c r="AH13" s="6">
        <f t="shared" si="9"/>
        <v>1830</v>
      </c>
      <c r="AI13" s="6">
        <f t="shared" si="9"/>
        <v>2100</v>
      </c>
      <c r="AJ13" s="6">
        <f t="shared" si="9"/>
        <v>2100</v>
      </c>
      <c r="AK13" s="6">
        <f t="shared" si="9"/>
        <v>9468</v>
      </c>
      <c r="AL13" s="6">
        <f>SUM(AL14:AL19)</f>
        <v>3041</v>
      </c>
      <c r="AM13" s="6">
        <f t="shared" si="9"/>
        <v>2855</v>
      </c>
      <c r="AN13" s="6">
        <f t="shared" si="9"/>
        <v>6500</v>
      </c>
      <c r="AO13" s="6">
        <f>SUM(AC13:AL13)</f>
        <v>26119</v>
      </c>
      <c r="AP13" s="6">
        <f>AO13/SUM(P13:Y13)*100</f>
        <v>151.97835447457234</v>
      </c>
      <c r="AQ13" s="6">
        <f>SUM(AQ14:AQ19)</f>
        <v>0</v>
      </c>
      <c r="AR13" s="6">
        <f aca="true" t="shared" si="10" ref="AR13:BB13">SUM(AR14:AR19)</f>
        <v>0</v>
      </c>
      <c r="AS13" s="6">
        <f>SUM(AS14:AS19)</f>
        <v>6357</v>
      </c>
      <c r="AT13" s="6">
        <f t="shared" si="10"/>
        <v>3240</v>
      </c>
      <c r="AU13" s="6">
        <f t="shared" si="10"/>
        <v>600</v>
      </c>
      <c r="AV13" s="6">
        <f t="shared" si="10"/>
        <v>3015</v>
      </c>
      <c r="AW13" s="6">
        <f t="shared" si="10"/>
        <v>3512</v>
      </c>
      <c r="AX13" s="6">
        <f t="shared" si="10"/>
        <v>0</v>
      </c>
      <c r="AY13" s="6">
        <f t="shared" si="10"/>
        <v>0</v>
      </c>
      <c r="AZ13" s="6">
        <f t="shared" si="10"/>
        <v>0</v>
      </c>
      <c r="BA13" s="6">
        <f t="shared" si="10"/>
        <v>0</v>
      </c>
      <c r="BB13" s="6">
        <f t="shared" si="10"/>
        <v>0</v>
      </c>
      <c r="BC13" s="6">
        <f>SUM(AQ13:AZ13)</f>
        <v>16724</v>
      </c>
      <c r="BD13" s="6"/>
      <c r="BE13" s="6">
        <f>BC13/(SUM(AC13:AI13))*100</f>
        <v>145.2997393570808</v>
      </c>
    </row>
    <row r="14" spans="1:57" ht="47.25" customHeight="1">
      <c r="A14" s="18" t="s">
        <v>33</v>
      </c>
      <c r="B14" s="18"/>
      <c r="C14" s="18"/>
      <c r="D14" s="18"/>
      <c r="E14" s="18"/>
      <c r="F14" s="18"/>
      <c r="G14" s="18"/>
      <c r="H14" s="18"/>
      <c r="I14" s="18"/>
      <c r="J14" s="18"/>
      <c r="K14" s="68">
        <v>0</v>
      </c>
      <c r="L14" s="68">
        <v>0</v>
      </c>
      <c r="M14" s="68">
        <v>0</v>
      </c>
      <c r="N14" s="8">
        <v>0</v>
      </c>
      <c r="O14" s="8"/>
      <c r="P14" s="9">
        <v>0</v>
      </c>
      <c r="Q14" s="68">
        <v>66</v>
      </c>
      <c r="R14" s="9">
        <v>0</v>
      </c>
      <c r="S14" s="9">
        <v>0</v>
      </c>
      <c r="T14" s="9">
        <v>0</v>
      </c>
      <c r="U14" s="9">
        <v>0</v>
      </c>
      <c r="V14" s="9">
        <v>110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10">
        <f aca="true" t="shared" si="11" ref="AB14:AB19">SUM(P14:AA14)</f>
        <v>176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160</v>
      </c>
      <c r="AM14" s="11">
        <v>0</v>
      </c>
      <c r="AN14" s="11">
        <v>0</v>
      </c>
      <c r="AO14" s="10">
        <f>SUM(AC14:AN14)</f>
        <v>160</v>
      </c>
      <c r="AP14" s="6">
        <f>AO14/SUM(P14:AA14)*100</f>
        <v>90.9090909090909</v>
      </c>
      <c r="AQ14" s="11">
        <v>0</v>
      </c>
      <c r="AR14" s="11">
        <v>0</v>
      </c>
      <c r="AS14" s="11">
        <v>0</v>
      </c>
      <c r="AT14" s="11">
        <v>0</v>
      </c>
      <c r="AU14" s="11">
        <v>600</v>
      </c>
      <c r="AV14" s="11">
        <v>0</v>
      </c>
      <c r="AW14" s="11">
        <v>0</v>
      </c>
      <c r="AX14" s="11"/>
      <c r="AY14" s="11"/>
      <c r="AZ14" s="11"/>
      <c r="BA14" s="11"/>
      <c r="BB14" s="11"/>
      <c r="BC14" s="10">
        <f>SUM(AQ14:BB14)</f>
        <v>600</v>
      </c>
      <c r="BD14" s="10"/>
      <c r="BE14" s="6"/>
    </row>
    <row r="15" spans="1:57" ht="47.25" customHeight="1">
      <c r="A15" s="18" t="s">
        <v>34</v>
      </c>
      <c r="B15" s="18"/>
      <c r="C15" s="18"/>
      <c r="D15" s="18"/>
      <c r="E15" s="18"/>
      <c r="F15" s="18"/>
      <c r="G15" s="18"/>
      <c r="H15" s="18"/>
      <c r="I15" s="18"/>
      <c r="J15" s="18"/>
      <c r="K15" s="68">
        <v>0</v>
      </c>
      <c r="L15" s="68">
        <v>0</v>
      </c>
      <c r="M15" s="68">
        <v>0</v>
      </c>
      <c r="N15" s="8">
        <v>0</v>
      </c>
      <c r="O15" s="8"/>
      <c r="P15" s="9">
        <v>0</v>
      </c>
      <c r="Q15" s="9">
        <v>0</v>
      </c>
      <c r="R15" s="68">
        <v>3485</v>
      </c>
      <c r="S15" s="68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10">
        <f t="shared" si="11"/>
        <v>3485</v>
      </c>
      <c r="AC15" s="11">
        <v>0</v>
      </c>
      <c r="AD15" s="11">
        <v>0</v>
      </c>
      <c r="AE15" s="11">
        <v>4897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0">
        <f>SUM(AC15:AN15)</f>
        <v>4897</v>
      </c>
      <c r="AP15" s="6">
        <f>AO15/SUM(P15:AA15)*100</f>
        <v>140.5164992826399</v>
      </c>
      <c r="AQ15" s="11">
        <v>0</v>
      </c>
      <c r="AR15" s="11">
        <v>0</v>
      </c>
      <c r="AS15" s="63">
        <v>6357</v>
      </c>
      <c r="AT15" s="11">
        <v>0</v>
      </c>
      <c r="AU15" s="11">
        <v>0</v>
      </c>
      <c r="AV15" s="11">
        <v>0</v>
      </c>
      <c r="AW15" s="11">
        <v>0</v>
      </c>
      <c r="AX15" s="11"/>
      <c r="AY15" s="11"/>
      <c r="AZ15" s="11"/>
      <c r="BA15" s="11"/>
      <c r="BB15" s="11"/>
      <c r="BC15" s="10">
        <f>SUM(AQ15:BB15)</f>
        <v>6357</v>
      </c>
      <c r="BD15" s="10"/>
      <c r="BE15" s="6">
        <f>BC15/(SUM(AC15:AI15))*100</f>
        <v>129.81417194200532</v>
      </c>
    </row>
    <row r="16" spans="1:57" ht="47.25" customHeight="1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68">
        <v>0</v>
      </c>
      <c r="L16" s="68">
        <v>0</v>
      </c>
      <c r="M16" s="68">
        <v>0</v>
      </c>
      <c r="N16" s="8">
        <v>0</v>
      </c>
      <c r="O16" s="8"/>
      <c r="P16" s="9">
        <v>0</v>
      </c>
      <c r="Q16" s="9">
        <v>0</v>
      </c>
      <c r="R16" s="9">
        <v>0</v>
      </c>
      <c r="S16" s="9">
        <v>0</v>
      </c>
      <c r="T16" s="9">
        <v>1100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0">
        <f t="shared" si="11"/>
        <v>1100</v>
      </c>
      <c r="AC16" s="11">
        <v>0</v>
      </c>
      <c r="AD16" s="11">
        <v>0</v>
      </c>
      <c r="AE16" s="11">
        <v>0</v>
      </c>
      <c r="AF16" s="11">
        <v>0</v>
      </c>
      <c r="AG16" s="11">
        <v>2683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0">
        <f>SUM(AC16:AN16)</f>
        <v>2683</v>
      </c>
      <c r="AP16" s="6">
        <f>AO16/SUM(P16:AA16)*100</f>
        <v>243.9090909090909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63">
        <v>3512</v>
      </c>
      <c r="AX16" s="11"/>
      <c r="AY16" s="11"/>
      <c r="AZ16" s="11"/>
      <c r="BA16" s="11"/>
      <c r="BB16" s="11"/>
      <c r="BC16" s="10">
        <f>SUM(AQ16:BB16)</f>
        <v>3512</v>
      </c>
      <c r="BD16" s="10"/>
      <c r="BE16" s="6">
        <f>BC16/(SUM(AC16:AI16))*100</f>
        <v>130.89824822959372</v>
      </c>
    </row>
    <row r="17" spans="1:57" ht="47.25" customHeight="1">
      <c r="A17" s="18" t="s">
        <v>36</v>
      </c>
      <c r="B17" s="18"/>
      <c r="C17" s="18"/>
      <c r="D17" s="18"/>
      <c r="E17" s="18"/>
      <c r="F17" s="18"/>
      <c r="G17" s="18"/>
      <c r="H17" s="18"/>
      <c r="I17" s="18"/>
      <c r="J17" s="18"/>
      <c r="K17" s="68">
        <v>0</v>
      </c>
      <c r="L17" s="68">
        <v>0</v>
      </c>
      <c r="M17" s="68">
        <v>0</v>
      </c>
      <c r="N17" s="8">
        <v>0</v>
      </c>
      <c r="O17" s="8"/>
      <c r="P17" s="68">
        <v>0</v>
      </c>
      <c r="Q17" s="68">
        <v>0</v>
      </c>
      <c r="R17" s="68">
        <v>0</v>
      </c>
      <c r="S17" s="68">
        <v>0</v>
      </c>
      <c r="T17" s="9">
        <v>0</v>
      </c>
      <c r="U17" s="9">
        <v>0</v>
      </c>
      <c r="V17" s="9">
        <v>0</v>
      </c>
      <c r="W17" s="9">
        <v>0</v>
      </c>
      <c r="X17" s="9">
        <v>6003</v>
      </c>
      <c r="Y17" s="9">
        <v>0</v>
      </c>
      <c r="Z17" s="9">
        <v>0</v>
      </c>
      <c r="AA17" s="9">
        <v>0</v>
      </c>
      <c r="AB17" s="10">
        <f t="shared" si="11"/>
        <v>6003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7368</v>
      </c>
      <c r="AL17" s="11">
        <v>0</v>
      </c>
      <c r="AM17" s="11">
        <v>0</v>
      </c>
      <c r="AN17" s="11">
        <v>0</v>
      </c>
      <c r="AO17" s="10">
        <f>SUM(AC17:AN17)</f>
        <v>7368</v>
      </c>
      <c r="AP17" s="6">
        <f>AO17/SUM(P17:AA17)*100</f>
        <v>122.73863068465766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/>
      <c r="AY17" s="11"/>
      <c r="AZ17" s="11"/>
      <c r="BA17" s="11"/>
      <c r="BB17" s="11"/>
      <c r="BC17" s="10">
        <f>SUM(AQ17:BB17)</f>
        <v>0</v>
      </c>
      <c r="BD17" s="10"/>
      <c r="BE17" s="6"/>
    </row>
    <row r="18" spans="1:57" ht="47.25" customHeight="1">
      <c r="A18" s="18" t="s">
        <v>37</v>
      </c>
      <c r="B18" s="18"/>
      <c r="C18" s="18"/>
      <c r="D18" s="18"/>
      <c r="E18" s="18"/>
      <c r="F18" s="18"/>
      <c r="G18" s="18"/>
      <c r="H18" s="18"/>
      <c r="I18" s="18"/>
      <c r="J18" s="18"/>
      <c r="K18" s="68">
        <v>0</v>
      </c>
      <c r="L18" s="68">
        <v>0</v>
      </c>
      <c r="M18" s="68">
        <v>3000</v>
      </c>
      <c r="N18" s="8">
        <v>3000</v>
      </c>
      <c r="O18" s="8"/>
      <c r="P18" s="68">
        <v>0</v>
      </c>
      <c r="Q18" s="68">
        <v>0</v>
      </c>
      <c r="R18" s="68">
        <v>0</v>
      </c>
      <c r="S18" s="68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6325</v>
      </c>
      <c r="AB18" s="10">
        <f t="shared" si="11"/>
        <v>6325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6500</v>
      </c>
      <c r="AO18" s="10">
        <f>SUM(AC18:AL18)</f>
        <v>0</v>
      </c>
      <c r="AP18" s="57">
        <f>AN18/AA18*100</f>
        <v>102.76679841897234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/>
      <c r="AY18" s="11"/>
      <c r="AZ18" s="11"/>
      <c r="BA18" s="11"/>
      <c r="BB18" s="11"/>
      <c r="BC18" s="10">
        <f>SUM(AQ18:AZ18)</f>
        <v>0</v>
      </c>
      <c r="BD18" s="10"/>
      <c r="BE18" s="6"/>
    </row>
    <row r="19" spans="1:57" ht="47.25" customHeight="1">
      <c r="A19" s="18" t="s">
        <v>38</v>
      </c>
      <c r="B19" s="18"/>
      <c r="C19" s="18"/>
      <c r="D19" s="18"/>
      <c r="E19" s="18"/>
      <c r="F19" s="18"/>
      <c r="G19" s="18"/>
      <c r="H19" s="18"/>
      <c r="I19" s="18"/>
      <c r="J19" s="18"/>
      <c r="K19" s="68">
        <v>0</v>
      </c>
      <c r="L19" s="68">
        <v>0</v>
      </c>
      <c r="M19" s="68">
        <v>0</v>
      </c>
      <c r="N19" s="8">
        <v>0</v>
      </c>
      <c r="O19" s="8"/>
      <c r="P19" s="68">
        <v>0</v>
      </c>
      <c r="Q19" s="68">
        <v>0</v>
      </c>
      <c r="R19" s="68">
        <v>0</v>
      </c>
      <c r="S19" s="68">
        <v>0</v>
      </c>
      <c r="T19" s="9">
        <v>1200</v>
      </c>
      <c r="U19" s="9">
        <v>0</v>
      </c>
      <c r="V19" s="9">
        <v>0</v>
      </c>
      <c r="W19" s="9">
        <v>1992</v>
      </c>
      <c r="X19" s="9">
        <v>0</v>
      </c>
      <c r="Y19" s="9">
        <v>3230</v>
      </c>
      <c r="Z19" s="9">
        <v>2975</v>
      </c>
      <c r="AA19" s="9">
        <v>0</v>
      </c>
      <c r="AB19" s="10">
        <f t="shared" si="11"/>
        <v>9397</v>
      </c>
      <c r="AC19" s="11">
        <v>0</v>
      </c>
      <c r="AD19" s="11">
        <v>0</v>
      </c>
      <c r="AE19" s="11">
        <v>0</v>
      </c>
      <c r="AF19" s="11"/>
      <c r="AG19" s="11">
        <v>0</v>
      </c>
      <c r="AH19" s="11">
        <v>1830</v>
      </c>
      <c r="AI19" s="11">
        <v>2100</v>
      </c>
      <c r="AJ19" s="11">
        <v>2100</v>
      </c>
      <c r="AK19" s="11">
        <v>2100</v>
      </c>
      <c r="AL19" s="11">
        <v>2881</v>
      </c>
      <c r="AM19" s="11">
        <v>2855</v>
      </c>
      <c r="AN19" s="11">
        <v>0</v>
      </c>
      <c r="AO19" s="10">
        <f>SUM(AC19:AN19)</f>
        <v>13866</v>
      </c>
      <c r="AP19" s="6">
        <f>AO19/SUM(P19:AA19)*100</f>
        <v>147.55773119080558</v>
      </c>
      <c r="AQ19" s="11">
        <v>0</v>
      </c>
      <c r="AR19" s="11">
        <v>0</v>
      </c>
      <c r="AS19" s="11">
        <v>0</v>
      </c>
      <c r="AT19" s="63">
        <v>3240</v>
      </c>
      <c r="AU19" s="11">
        <v>0</v>
      </c>
      <c r="AV19" s="63">
        <v>3015</v>
      </c>
      <c r="AW19" s="11">
        <v>0</v>
      </c>
      <c r="AX19" s="11"/>
      <c r="AY19" s="11"/>
      <c r="AZ19" s="11"/>
      <c r="BA19" s="11"/>
      <c r="BB19" s="11"/>
      <c r="BC19" s="10">
        <f>SUM(AQ19:BB19)</f>
        <v>6255</v>
      </c>
      <c r="BD19" s="10"/>
      <c r="BE19" s="6">
        <f>BC19/(SUM(AC19:AI19))*100</f>
        <v>159.16030534351145</v>
      </c>
    </row>
    <row r="20" spans="1:56" ht="1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7" s="75" customFormat="1" ht="41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" t="s">
        <v>70</v>
      </c>
      <c r="L21" s="2" t="s">
        <v>71</v>
      </c>
      <c r="M21" s="2" t="s">
        <v>72</v>
      </c>
      <c r="N21" s="2" t="s">
        <v>75</v>
      </c>
      <c r="O21" s="2"/>
      <c r="P21" s="20" t="s">
        <v>0</v>
      </c>
      <c r="Q21" s="20" t="s">
        <v>1</v>
      </c>
      <c r="R21" s="20" t="s">
        <v>2</v>
      </c>
      <c r="S21" s="20" t="s">
        <v>3</v>
      </c>
      <c r="T21" s="20" t="s">
        <v>4</v>
      </c>
      <c r="U21" s="20" t="s">
        <v>5</v>
      </c>
      <c r="V21" s="20" t="s">
        <v>6</v>
      </c>
      <c r="W21" s="20" t="s">
        <v>7</v>
      </c>
      <c r="X21" s="2" t="s">
        <v>8</v>
      </c>
      <c r="Y21" s="20" t="s">
        <v>9</v>
      </c>
      <c r="Z21" s="20" t="s">
        <v>10</v>
      </c>
      <c r="AA21" s="20" t="s">
        <v>11</v>
      </c>
      <c r="AB21" s="20" t="s">
        <v>12</v>
      </c>
      <c r="AC21" s="38" t="s">
        <v>13</v>
      </c>
      <c r="AD21" s="38" t="s">
        <v>14</v>
      </c>
      <c r="AE21" s="37" t="s">
        <v>15</v>
      </c>
      <c r="AF21" s="38" t="s">
        <v>16</v>
      </c>
      <c r="AG21" s="38" t="s">
        <v>17</v>
      </c>
      <c r="AH21" s="38" t="s">
        <v>18</v>
      </c>
      <c r="AI21" s="38" t="s">
        <v>19</v>
      </c>
      <c r="AJ21" s="38" t="s">
        <v>20</v>
      </c>
      <c r="AK21" s="38" t="s">
        <v>21</v>
      </c>
      <c r="AL21" s="2" t="s">
        <v>77</v>
      </c>
      <c r="AM21" s="2" t="s">
        <v>78</v>
      </c>
      <c r="AN21" s="2" t="s">
        <v>79</v>
      </c>
      <c r="AO21" s="2" t="s">
        <v>22</v>
      </c>
      <c r="AP21" s="2" t="s">
        <v>39</v>
      </c>
      <c r="AQ21" s="2" t="s">
        <v>84</v>
      </c>
      <c r="AR21" s="2" t="s">
        <v>85</v>
      </c>
      <c r="AS21" s="2" t="s">
        <v>86</v>
      </c>
      <c r="AT21" s="2" t="s">
        <v>87</v>
      </c>
      <c r="AU21" s="2" t="s">
        <v>88</v>
      </c>
      <c r="AV21" s="2" t="s">
        <v>89</v>
      </c>
      <c r="AW21" s="2" t="s">
        <v>90</v>
      </c>
      <c r="AX21" s="2" t="s">
        <v>91</v>
      </c>
      <c r="AY21" s="2" t="s">
        <v>92</v>
      </c>
      <c r="AZ21" s="2" t="s">
        <v>93</v>
      </c>
      <c r="BA21" s="2" t="s">
        <v>94</v>
      </c>
      <c r="BB21" s="2" t="s">
        <v>95</v>
      </c>
      <c r="BC21" s="2" t="s">
        <v>96</v>
      </c>
      <c r="BD21" s="2"/>
      <c r="BE21" s="2" t="s">
        <v>23</v>
      </c>
    </row>
    <row r="22" spans="1:57" ht="60.75" customHeight="1">
      <c r="A22" s="24" t="s">
        <v>40</v>
      </c>
      <c r="B22" s="24"/>
      <c r="C22" s="24"/>
      <c r="D22" s="24"/>
      <c r="E22" s="24"/>
      <c r="F22" s="24"/>
      <c r="G22" s="24"/>
      <c r="H22" s="24"/>
      <c r="I22" s="24"/>
      <c r="J22" s="24"/>
      <c r="K22" s="64">
        <v>0</v>
      </c>
      <c r="L22" s="64">
        <v>0</v>
      </c>
      <c r="M22" s="64">
        <v>0</v>
      </c>
      <c r="N22" s="64">
        <v>0</v>
      </c>
      <c r="O22" s="64"/>
      <c r="P22" s="25">
        <f aca="true" t="shared" si="12" ref="P22:AA22">SUM(P23:P24)</f>
        <v>0</v>
      </c>
      <c r="Q22" s="25">
        <f t="shared" si="12"/>
        <v>1</v>
      </c>
      <c r="R22" s="25">
        <f t="shared" si="12"/>
        <v>0</v>
      </c>
      <c r="S22" s="25">
        <f t="shared" si="12"/>
        <v>0</v>
      </c>
      <c r="T22" s="25">
        <f t="shared" si="12"/>
        <v>0</v>
      </c>
      <c r="U22" s="25">
        <f t="shared" si="12"/>
        <v>16</v>
      </c>
      <c r="V22" s="25">
        <f t="shared" si="12"/>
        <v>21</v>
      </c>
      <c r="W22" s="25">
        <f t="shared" si="12"/>
        <v>5</v>
      </c>
      <c r="X22" s="25">
        <f t="shared" si="12"/>
        <v>14</v>
      </c>
      <c r="Y22" s="25">
        <f t="shared" si="12"/>
        <v>12</v>
      </c>
      <c r="Z22" s="25">
        <f t="shared" si="12"/>
        <v>11</v>
      </c>
      <c r="AA22" s="25">
        <f t="shared" si="12"/>
        <v>16</v>
      </c>
      <c r="AB22" s="25">
        <f>SUM(P22:AA22)</f>
        <v>96</v>
      </c>
      <c r="AC22" s="25">
        <f aca="true" t="shared" si="13" ref="AC22:AN22">SUM(AC23:AC24)</f>
        <v>4</v>
      </c>
      <c r="AD22" s="25">
        <f t="shared" si="13"/>
        <v>20</v>
      </c>
      <c r="AE22" s="25">
        <f t="shared" si="13"/>
        <v>28</v>
      </c>
      <c r="AF22" s="25">
        <f t="shared" si="13"/>
        <v>22</v>
      </c>
      <c r="AG22" s="25">
        <f t="shared" si="13"/>
        <v>15</v>
      </c>
      <c r="AH22" s="25">
        <f t="shared" si="13"/>
        <v>11</v>
      </c>
      <c r="AI22" s="25">
        <f t="shared" si="13"/>
        <v>6</v>
      </c>
      <c r="AJ22" s="26">
        <f t="shared" si="13"/>
        <v>14</v>
      </c>
      <c r="AK22" s="26">
        <f t="shared" si="13"/>
        <v>17</v>
      </c>
      <c r="AL22" s="26">
        <f t="shared" si="13"/>
        <v>5</v>
      </c>
      <c r="AM22" s="26">
        <f t="shared" si="13"/>
        <v>7</v>
      </c>
      <c r="AN22" s="26">
        <f t="shared" si="13"/>
        <v>7</v>
      </c>
      <c r="AO22" s="25">
        <f>SUM(AC22:AK22)</f>
        <v>137</v>
      </c>
      <c r="AP22" s="26">
        <f>AO22/SUM(P22:AA22)*100</f>
        <v>142.70833333333331</v>
      </c>
      <c r="AQ22" s="26">
        <f>AQ24</f>
        <v>5</v>
      </c>
      <c r="AR22" s="26">
        <f aca="true" t="shared" si="14" ref="AR22:BB22">AR24</f>
        <v>5</v>
      </c>
      <c r="AS22" s="26">
        <f t="shared" si="14"/>
        <v>10</v>
      </c>
      <c r="AT22" s="26">
        <f t="shared" si="14"/>
        <v>10</v>
      </c>
      <c r="AU22" s="26">
        <f t="shared" si="14"/>
        <v>8</v>
      </c>
      <c r="AV22" s="26">
        <f t="shared" si="14"/>
        <v>5</v>
      </c>
      <c r="AW22" s="26">
        <f t="shared" si="14"/>
        <v>7</v>
      </c>
      <c r="AX22" s="26">
        <f t="shared" si="14"/>
        <v>0</v>
      </c>
      <c r="AY22" s="26">
        <f t="shared" si="14"/>
        <v>0</v>
      </c>
      <c r="AZ22" s="26">
        <f t="shared" si="14"/>
        <v>0</v>
      </c>
      <c r="BA22" s="26">
        <f t="shared" si="14"/>
        <v>0</v>
      </c>
      <c r="BB22" s="26">
        <f t="shared" si="14"/>
        <v>0</v>
      </c>
      <c r="BC22" s="26">
        <f>SUM(AQ22:BB22)</f>
        <v>50</v>
      </c>
      <c r="BD22" s="26"/>
      <c r="BE22" s="26">
        <f>BC22/(SUM(AC22:AI22))*100</f>
        <v>47.16981132075472</v>
      </c>
    </row>
    <row r="23" spans="1:57" s="12" customFormat="1" ht="55.5" customHeight="1">
      <c r="A23" s="18" t="s">
        <v>41</v>
      </c>
      <c r="B23" s="18"/>
      <c r="C23" s="18"/>
      <c r="D23" s="18"/>
      <c r="E23" s="18"/>
      <c r="F23" s="18"/>
      <c r="G23" s="18"/>
      <c r="H23" s="18"/>
      <c r="I23" s="18"/>
      <c r="J23" s="18"/>
      <c r="K23" s="8">
        <v>0</v>
      </c>
      <c r="L23" s="8">
        <v>0</v>
      </c>
      <c r="M23" s="8">
        <v>0</v>
      </c>
      <c r="N23" s="8">
        <v>0</v>
      </c>
      <c r="O23" s="8"/>
      <c r="P23" s="8">
        <v>0</v>
      </c>
      <c r="Q23" s="55">
        <v>1</v>
      </c>
      <c r="R23" s="55">
        <v>0</v>
      </c>
      <c r="S23" s="55">
        <v>0</v>
      </c>
      <c r="T23" s="27">
        <v>0</v>
      </c>
      <c r="U23" s="28">
        <v>0</v>
      </c>
      <c r="V23" s="28">
        <v>1</v>
      </c>
      <c r="W23" s="28">
        <v>2</v>
      </c>
      <c r="X23" s="28">
        <v>2</v>
      </c>
      <c r="Y23" s="28">
        <v>2</v>
      </c>
      <c r="Z23" s="28">
        <v>2</v>
      </c>
      <c r="AA23" s="28">
        <v>2</v>
      </c>
      <c r="AB23" s="29">
        <f>SUM(P23:AA23)</f>
        <v>12</v>
      </c>
      <c r="AC23" s="30">
        <v>1</v>
      </c>
      <c r="AD23" s="30">
        <v>1</v>
      </c>
      <c r="AE23" s="30">
        <v>2</v>
      </c>
      <c r="AF23" s="30">
        <v>2</v>
      </c>
      <c r="AG23" s="30">
        <v>1</v>
      </c>
      <c r="AH23" s="30">
        <v>2</v>
      </c>
      <c r="AI23" s="30">
        <v>1</v>
      </c>
      <c r="AJ23" s="30">
        <v>5</v>
      </c>
      <c r="AK23" s="30">
        <v>2</v>
      </c>
      <c r="AL23" s="30">
        <v>1</v>
      </c>
      <c r="AM23" s="30">
        <v>1</v>
      </c>
      <c r="AN23" s="30">
        <v>2</v>
      </c>
      <c r="AO23" s="29">
        <f>SUM(AC23:AN23)</f>
        <v>21</v>
      </c>
      <c r="AP23" s="26">
        <f>AO23/SUM(P23:AA23)*100</f>
        <v>175</v>
      </c>
      <c r="AQ23" s="85">
        <v>1</v>
      </c>
      <c r="AR23" s="85">
        <v>1</v>
      </c>
      <c r="AS23" s="85">
        <v>1</v>
      </c>
      <c r="AT23" s="85">
        <v>1</v>
      </c>
      <c r="AU23" s="85">
        <v>1</v>
      </c>
      <c r="AV23" s="85">
        <v>1</v>
      </c>
      <c r="AW23" s="85">
        <v>1</v>
      </c>
      <c r="AX23" s="30"/>
      <c r="AY23" s="30"/>
      <c r="AZ23" s="30"/>
      <c r="BA23" s="30"/>
      <c r="BB23" s="30"/>
      <c r="BC23" s="26">
        <f>SUM(AQ23:BB23)</f>
        <v>7</v>
      </c>
      <c r="BD23" s="26"/>
      <c r="BE23" s="26">
        <f>BC23/(SUM(AC23:AI23))*100</f>
        <v>70</v>
      </c>
    </row>
    <row r="24" spans="1:57" s="12" customFormat="1" ht="34.5" customHeight="1">
      <c r="A24" s="18" t="s">
        <v>42</v>
      </c>
      <c r="B24" s="18"/>
      <c r="C24" s="18"/>
      <c r="D24" s="18"/>
      <c r="E24" s="18"/>
      <c r="F24" s="18"/>
      <c r="G24" s="18"/>
      <c r="H24" s="18"/>
      <c r="I24" s="18"/>
      <c r="J24" s="18"/>
      <c r="K24" s="8">
        <v>0</v>
      </c>
      <c r="L24" s="8">
        <v>0</v>
      </c>
      <c r="M24" s="8">
        <v>0</v>
      </c>
      <c r="N24" s="8">
        <v>0</v>
      </c>
      <c r="O24" s="8"/>
      <c r="P24" s="8">
        <v>0</v>
      </c>
      <c r="Q24" s="56">
        <v>0</v>
      </c>
      <c r="R24" s="56">
        <v>0</v>
      </c>
      <c r="S24" s="56">
        <v>0</v>
      </c>
      <c r="T24" s="27">
        <v>0</v>
      </c>
      <c r="U24" s="31">
        <v>16</v>
      </c>
      <c r="V24" s="31">
        <v>20</v>
      </c>
      <c r="W24" s="31">
        <v>3</v>
      </c>
      <c r="X24" s="31">
        <v>12</v>
      </c>
      <c r="Y24" s="31">
        <v>10</v>
      </c>
      <c r="Z24" s="31">
        <v>9</v>
      </c>
      <c r="AA24" s="31">
        <v>14</v>
      </c>
      <c r="AB24" s="32">
        <f>SUM(P24:AA24)</f>
        <v>84</v>
      </c>
      <c r="AC24" s="27">
        <v>3</v>
      </c>
      <c r="AD24" s="27">
        <v>19</v>
      </c>
      <c r="AE24" s="27">
        <v>26</v>
      </c>
      <c r="AF24" s="27">
        <v>20</v>
      </c>
      <c r="AG24" s="27">
        <v>14</v>
      </c>
      <c r="AH24" s="27">
        <v>9</v>
      </c>
      <c r="AI24" s="27">
        <v>5</v>
      </c>
      <c r="AJ24" s="27">
        <v>9</v>
      </c>
      <c r="AK24" s="27">
        <v>15</v>
      </c>
      <c r="AL24" s="27">
        <v>4</v>
      </c>
      <c r="AM24" s="27">
        <v>6</v>
      </c>
      <c r="AN24" s="27">
        <v>5</v>
      </c>
      <c r="AO24" s="32">
        <f>SUM(AC24:AN24)</f>
        <v>135</v>
      </c>
      <c r="AP24" s="26">
        <f>AO24/SUM(P24:AA24)*100</f>
        <v>160.71428571428572</v>
      </c>
      <c r="AQ24" s="85">
        <v>5</v>
      </c>
      <c r="AR24" s="85">
        <v>5</v>
      </c>
      <c r="AS24" s="85">
        <v>10</v>
      </c>
      <c r="AT24" s="85">
        <v>10</v>
      </c>
      <c r="AU24" s="85">
        <v>8</v>
      </c>
      <c r="AV24" s="85">
        <v>5</v>
      </c>
      <c r="AW24" s="85">
        <v>7</v>
      </c>
      <c r="AX24" s="27"/>
      <c r="AY24" s="27"/>
      <c r="AZ24" s="27"/>
      <c r="BA24" s="27"/>
      <c r="BB24" s="27"/>
      <c r="BC24" s="26">
        <f>SUM(AQ24:BB24)</f>
        <v>50</v>
      </c>
      <c r="BD24" s="26"/>
      <c r="BE24" s="26">
        <f>BC24/(SUM(AC24:AI24))*100</f>
        <v>52.083333333333336</v>
      </c>
    </row>
    <row r="25" spans="1:57" s="12" customFormat="1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13"/>
      <c r="U25" s="35"/>
      <c r="V25" s="35"/>
      <c r="W25" s="35"/>
      <c r="X25" s="35"/>
      <c r="Y25" s="35"/>
      <c r="Z25" s="35"/>
      <c r="AA25" s="35"/>
      <c r="AB25" s="35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3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36"/>
    </row>
    <row r="26" spans="1:57" ht="3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2" t="s">
        <v>70</v>
      </c>
      <c r="L26" s="2" t="s">
        <v>71</v>
      </c>
      <c r="M26" s="2" t="s">
        <v>72</v>
      </c>
      <c r="N26" s="2" t="s">
        <v>74</v>
      </c>
      <c r="O26" s="2"/>
      <c r="P26" s="20" t="s">
        <v>0</v>
      </c>
      <c r="Q26" s="20" t="s">
        <v>1</v>
      </c>
      <c r="R26" s="20" t="s">
        <v>2</v>
      </c>
      <c r="S26" s="20" t="s">
        <v>3</v>
      </c>
      <c r="T26" s="21" t="s">
        <v>4</v>
      </c>
      <c r="U26" s="21" t="s">
        <v>5</v>
      </c>
      <c r="V26" s="21" t="s">
        <v>6</v>
      </c>
      <c r="W26" s="20" t="s">
        <v>7</v>
      </c>
      <c r="X26" s="2" t="s">
        <v>8</v>
      </c>
      <c r="Y26" s="20" t="s">
        <v>9</v>
      </c>
      <c r="Z26" s="20" t="s">
        <v>10</v>
      </c>
      <c r="AA26" s="20" t="s">
        <v>11</v>
      </c>
      <c r="AB26" s="20" t="s">
        <v>12</v>
      </c>
      <c r="AC26" s="22" t="s">
        <v>13</v>
      </c>
      <c r="AD26" s="22" t="s">
        <v>14</v>
      </c>
      <c r="AE26" s="37" t="s">
        <v>15</v>
      </c>
      <c r="AF26" s="22" t="s">
        <v>16</v>
      </c>
      <c r="AG26" s="22" t="s">
        <v>17</v>
      </c>
      <c r="AH26" s="22" t="s">
        <v>18</v>
      </c>
      <c r="AI26" s="22" t="s">
        <v>19</v>
      </c>
      <c r="AJ26" s="22" t="s">
        <v>20</v>
      </c>
      <c r="AK26" s="22" t="s">
        <v>21</v>
      </c>
      <c r="AL26" s="3" t="s">
        <v>77</v>
      </c>
      <c r="AM26" s="3" t="s">
        <v>78</v>
      </c>
      <c r="AN26" s="3" t="s">
        <v>79</v>
      </c>
      <c r="AO26" s="22" t="s">
        <v>22</v>
      </c>
      <c r="AP26" s="38" t="s">
        <v>39</v>
      </c>
      <c r="AQ26" s="3" t="s">
        <v>84</v>
      </c>
      <c r="AR26" s="3" t="s">
        <v>85</v>
      </c>
      <c r="AS26" s="3" t="s">
        <v>86</v>
      </c>
      <c r="AT26" s="3" t="s">
        <v>87</v>
      </c>
      <c r="AU26" s="3" t="s">
        <v>88</v>
      </c>
      <c r="AV26" s="3" t="s">
        <v>89</v>
      </c>
      <c r="AW26" s="3" t="s">
        <v>90</v>
      </c>
      <c r="AX26" s="3"/>
      <c r="AY26" s="3"/>
      <c r="AZ26" s="3"/>
      <c r="BA26" s="3"/>
      <c r="BB26" s="3"/>
      <c r="BC26" s="2" t="s">
        <v>96</v>
      </c>
      <c r="BD26" s="2"/>
      <c r="BE26" s="2" t="s">
        <v>23</v>
      </c>
    </row>
    <row r="27" spans="1:57" ht="38.25" customHeight="1">
      <c r="A27" s="24" t="s">
        <v>43</v>
      </c>
      <c r="B27" s="24"/>
      <c r="C27" s="24"/>
      <c r="D27" s="24"/>
      <c r="E27" s="24"/>
      <c r="F27" s="24"/>
      <c r="G27" s="24"/>
      <c r="H27" s="24"/>
      <c r="I27" s="24"/>
      <c r="J27" s="24"/>
      <c r="K27" s="39">
        <f>SUM(K28,K29,K30,K32,K33,K34,K35)</f>
        <v>203637</v>
      </c>
      <c r="L27" s="39">
        <f aca="true" t="shared" si="15" ref="L27:V27">SUM(L28,L29,L30,L32,L33,L34,L35)</f>
        <v>208936</v>
      </c>
      <c r="M27" s="39">
        <f t="shared" si="15"/>
        <v>48673</v>
      </c>
      <c r="N27" s="39">
        <f>SUM(N28:N30,N32:N35)</f>
        <v>461246</v>
      </c>
      <c r="O27" s="39"/>
      <c r="P27" s="39">
        <f>SUM(P28,P29,P30,P32,P33,P34,P35)</f>
        <v>241565</v>
      </c>
      <c r="Q27" s="39">
        <f>SUM(Q28,Q29,Q30,Q32,Q33,Q34,Q35)</f>
        <v>235256</v>
      </c>
      <c r="R27" s="39">
        <f>SUM(R28,R29,R30,R32,R33,R34,R35)</f>
        <v>241236</v>
      </c>
      <c r="S27" s="39">
        <f t="shared" si="15"/>
        <v>238209</v>
      </c>
      <c r="T27" s="39">
        <f t="shared" si="15"/>
        <v>233013</v>
      </c>
      <c r="U27" s="39">
        <f t="shared" si="15"/>
        <v>233246</v>
      </c>
      <c r="V27" s="39">
        <f t="shared" si="15"/>
        <v>229167</v>
      </c>
      <c r="W27" s="39">
        <f>SUM(W28:W35)</f>
        <v>262383</v>
      </c>
      <c r="X27" s="39">
        <f>SUM(X28:X35)</f>
        <v>264015</v>
      </c>
      <c r="Y27" s="39">
        <f>SUM(Y28:Y35)</f>
        <v>285153</v>
      </c>
      <c r="Z27" s="39">
        <f>SUM(Z28:Z35)</f>
        <v>284982</v>
      </c>
      <c r="AA27" s="39">
        <f>SUM(AA28:AA35)</f>
        <v>277719</v>
      </c>
      <c r="AB27" s="39">
        <f>SUM(P27:AA27)</f>
        <v>3025944</v>
      </c>
      <c r="AC27" s="39">
        <f>SUM(AC29:AC35)</f>
        <v>248628</v>
      </c>
      <c r="AD27" s="39">
        <f>SUM(AD29:AD35)</f>
        <v>246936</v>
      </c>
      <c r="AE27" s="39">
        <f>SUM(AE29:AE35)</f>
        <v>247322</v>
      </c>
      <c r="AF27" s="39">
        <f>SUM(AF29:AF35)</f>
        <v>211820</v>
      </c>
      <c r="AG27" s="39">
        <f>SUM(AG29:AG35)</f>
        <v>274500</v>
      </c>
      <c r="AH27" s="39">
        <f>SUM(AH29:AH35)</f>
        <v>197292</v>
      </c>
      <c r="AI27" s="39">
        <f>SUM(AI29:AI35)</f>
        <v>203751</v>
      </c>
      <c r="AJ27" s="39">
        <f>SUM(AJ29:AJ35)</f>
        <v>188309</v>
      </c>
      <c r="AK27" s="39">
        <f>SUM(AK29,AK30,AK31,AK32,AK33,AK34,AK35)</f>
        <v>208774</v>
      </c>
      <c r="AL27" s="39">
        <f>SUM(AL29,AL30,AL31,AL32,AL33,AL34,AL35)</f>
        <v>238361</v>
      </c>
      <c r="AM27" s="39">
        <f>SUM(AM29,AM30,AM31,AM32,AM33,AM34,AM35)</f>
        <v>180433</v>
      </c>
      <c r="AN27" s="39">
        <f>SUM(AN29,AN30,AN31,AN32,AN33,AN34,AN35)</f>
        <v>216024</v>
      </c>
      <c r="AO27" s="39">
        <f>SUM(AC27:AK27)</f>
        <v>2027332</v>
      </c>
      <c r="AP27" s="39">
        <f>AO27/SUM(P27:AA27)*100</f>
        <v>66.99833176027052</v>
      </c>
      <c r="AQ27" s="39">
        <f>SUM(AQ29,AQ30,AQ31,AQ32,AQ33,AQ34,AQ35)</f>
        <v>262727</v>
      </c>
      <c r="AR27" s="39">
        <f aca="true" t="shared" si="16" ref="AR27:BB27">SUM(AR29,AR30,AR31,AR32,AR33,AR34,AR35)</f>
        <v>279919</v>
      </c>
      <c r="AS27" s="39">
        <f t="shared" si="16"/>
        <v>219152</v>
      </c>
      <c r="AT27" s="39">
        <f t="shared" si="16"/>
        <v>237148</v>
      </c>
      <c r="AU27" s="39">
        <f t="shared" si="16"/>
        <v>167927</v>
      </c>
      <c r="AV27" s="39">
        <f t="shared" si="16"/>
        <v>136344</v>
      </c>
      <c r="AW27" s="39">
        <f t="shared" si="16"/>
        <v>220424</v>
      </c>
      <c r="AX27" s="39">
        <f t="shared" si="16"/>
        <v>0</v>
      </c>
      <c r="AY27" s="39">
        <f t="shared" si="16"/>
        <v>0</v>
      </c>
      <c r="AZ27" s="39">
        <f t="shared" si="16"/>
        <v>0</v>
      </c>
      <c r="BA27" s="39">
        <f t="shared" si="16"/>
        <v>0</v>
      </c>
      <c r="BB27" s="39">
        <f t="shared" si="16"/>
        <v>0</v>
      </c>
      <c r="BC27" s="39">
        <f>SUM(AQ27:BB27)</f>
        <v>1523641</v>
      </c>
      <c r="BD27" s="39"/>
      <c r="BE27" s="39">
        <f>BC27/(SUM(AC27:AI27))*100</f>
        <v>93.46063086068447</v>
      </c>
    </row>
    <row r="28" spans="1:57" s="43" customFormat="1" ht="28.5" customHeight="1">
      <c r="A28" s="18" t="s">
        <v>44</v>
      </c>
      <c r="B28" s="18"/>
      <c r="C28" s="18"/>
      <c r="D28" s="18"/>
      <c r="E28" s="18"/>
      <c r="F28" s="18"/>
      <c r="G28" s="18"/>
      <c r="H28" s="18"/>
      <c r="I28" s="18"/>
      <c r="J28" s="18"/>
      <c r="K28" s="40">
        <v>2689</v>
      </c>
      <c r="L28" s="40">
        <v>4951</v>
      </c>
      <c r="M28" s="40">
        <v>793</v>
      </c>
      <c r="N28" s="40">
        <f>SUM(K28:M28)</f>
        <v>8433</v>
      </c>
      <c r="O28" s="40"/>
      <c r="P28" s="40">
        <v>6721</v>
      </c>
      <c r="Q28" s="40">
        <v>6278</v>
      </c>
      <c r="R28" s="40">
        <v>6592</v>
      </c>
      <c r="S28" s="40">
        <v>5843</v>
      </c>
      <c r="T28" s="40">
        <v>5739</v>
      </c>
      <c r="U28" s="40">
        <v>6383</v>
      </c>
      <c r="V28" s="40">
        <v>6258</v>
      </c>
      <c r="W28" s="40">
        <v>1264</v>
      </c>
      <c r="X28" s="41" t="s">
        <v>45</v>
      </c>
      <c r="Y28" s="41" t="s">
        <v>45</v>
      </c>
      <c r="Z28" s="41" t="s">
        <v>45</v>
      </c>
      <c r="AA28" s="41" t="s">
        <v>45</v>
      </c>
      <c r="AB28" s="42">
        <f aca="true" t="shared" si="17" ref="AB28:AB35">SUM(P28:AA28)</f>
        <v>45078</v>
      </c>
      <c r="AC28" s="41" t="s">
        <v>45</v>
      </c>
      <c r="AD28" s="41" t="s">
        <v>45</v>
      </c>
      <c r="AE28" s="41" t="s">
        <v>45</v>
      </c>
      <c r="AF28" s="41" t="s">
        <v>45</v>
      </c>
      <c r="AG28" s="41" t="s">
        <v>45</v>
      </c>
      <c r="AH28" s="41" t="s">
        <v>45</v>
      </c>
      <c r="AI28" s="41" t="s">
        <v>45</v>
      </c>
      <c r="AJ28" s="41" t="s">
        <v>45</v>
      </c>
      <c r="AK28" s="41" t="s">
        <v>45</v>
      </c>
      <c r="AL28" s="41" t="s">
        <v>45</v>
      </c>
      <c r="AM28" s="41" t="s">
        <v>45</v>
      </c>
      <c r="AN28" s="41" t="s">
        <v>45</v>
      </c>
      <c r="AO28" s="42">
        <f>SUM(AC28:AK28)</f>
        <v>0</v>
      </c>
      <c r="AP28" s="39">
        <f>AO28/SUM(P28:Y28)*100</f>
        <v>0</v>
      </c>
      <c r="AQ28" s="120" t="s">
        <v>45</v>
      </c>
      <c r="AR28" s="121"/>
      <c r="AS28" s="121"/>
      <c r="AT28" s="121"/>
      <c r="AU28" s="121"/>
      <c r="AV28" s="121"/>
      <c r="AW28" s="122"/>
      <c r="AX28" s="41"/>
      <c r="AY28" s="41"/>
      <c r="AZ28" s="41"/>
      <c r="BA28" s="41"/>
      <c r="BB28" s="41"/>
      <c r="BC28" s="42"/>
      <c r="BD28" s="42"/>
      <c r="BE28" s="39"/>
    </row>
    <row r="29" spans="1:57" s="43" customFormat="1" ht="27" customHeight="1">
      <c r="A29" s="18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40">
        <v>7099</v>
      </c>
      <c r="L29" s="40">
        <v>10580</v>
      </c>
      <c r="M29" s="40">
        <v>3753</v>
      </c>
      <c r="N29" s="40">
        <f>SUM(K29:M29)</f>
        <v>21432</v>
      </c>
      <c r="O29" s="40"/>
      <c r="P29" s="40">
        <v>13919</v>
      </c>
      <c r="Q29" s="40">
        <v>12389</v>
      </c>
      <c r="R29" s="40">
        <v>12739</v>
      </c>
      <c r="S29" s="40">
        <v>11827</v>
      </c>
      <c r="T29" s="40">
        <v>11439</v>
      </c>
      <c r="U29" s="40">
        <v>12725</v>
      </c>
      <c r="V29" s="40">
        <v>11694</v>
      </c>
      <c r="W29" s="40">
        <v>11587</v>
      </c>
      <c r="X29" s="40">
        <v>11374</v>
      </c>
      <c r="Y29" s="40">
        <v>14215</v>
      </c>
      <c r="Z29" s="40">
        <v>13985</v>
      </c>
      <c r="AA29" s="80">
        <v>12593</v>
      </c>
      <c r="AB29" s="42">
        <f t="shared" si="17"/>
        <v>150486</v>
      </c>
      <c r="AC29" s="81">
        <v>11643</v>
      </c>
      <c r="AD29" s="81">
        <v>11589</v>
      </c>
      <c r="AE29" s="81">
        <v>11610</v>
      </c>
      <c r="AF29" s="81">
        <v>8258</v>
      </c>
      <c r="AG29" s="81">
        <v>78389</v>
      </c>
      <c r="AH29" s="81">
        <v>6791</v>
      </c>
      <c r="AI29" s="81">
        <v>6957</v>
      </c>
      <c r="AJ29" s="81">
        <v>6438</v>
      </c>
      <c r="AK29" s="81">
        <v>6384</v>
      </c>
      <c r="AL29" s="81">
        <v>14065</v>
      </c>
      <c r="AM29" s="81">
        <v>16887</v>
      </c>
      <c r="AN29" s="81">
        <v>39496</v>
      </c>
      <c r="AO29" s="42">
        <f aca="true" t="shared" si="18" ref="AO29:AO35">SUM(AC29:AN29)</f>
        <v>218507</v>
      </c>
      <c r="AP29" s="39">
        <f>AO29/SUM(P29:AA29)*100</f>
        <v>145.2008824741172</v>
      </c>
      <c r="AQ29" s="81">
        <v>19095</v>
      </c>
      <c r="AR29" s="81">
        <v>20844</v>
      </c>
      <c r="AS29" s="81">
        <v>10312</v>
      </c>
      <c r="AT29" s="81">
        <v>26919</v>
      </c>
      <c r="AU29" s="81">
        <v>12924</v>
      </c>
      <c r="AV29" s="81">
        <v>28339</v>
      </c>
      <c r="AW29" s="81">
        <v>38119</v>
      </c>
      <c r="AX29" s="81"/>
      <c r="AY29" s="81"/>
      <c r="AZ29" s="81"/>
      <c r="BA29" s="81"/>
      <c r="BB29" s="81"/>
      <c r="BC29" s="42">
        <f>SUM(AQ29:BB29)</f>
        <v>156552</v>
      </c>
      <c r="BD29" s="42"/>
      <c r="BE29" s="39">
        <f aca="true" t="shared" si="19" ref="BE29:BE35">BC29/(SUM(AC29:AI29))*100</f>
        <v>115.76121919297233</v>
      </c>
    </row>
    <row r="30" spans="1:57" ht="28.5" customHeight="1">
      <c r="A30" s="18" t="s">
        <v>47</v>
      </c>
      <c r="B30" s="18"/>
      <c r="C30" s="18"/>
      <c r="D30" s="18"/>
      <c r="E30" s="18"/>
      <c r="F30" s="18"/>
      <c r="G30" s="18"/>
      <c r="H30" s="18"/>
      <c r="I30" s="18"/>
      <c r="J30" s="18"/>
      <c r="K30" s="40">
        <v>35612</v>
      </c>
      <c r="L30" s="40">
        <v>30132</v>
      </c>
      <c r="M30" s="40">
        <v>6734</v>
      </c>
      <c r="N30" s="40">
        <f>SUM(K30:M30)</f>
        <v>72478</v>
      </c>
      <c r="O30" s="40"/>
      <c r="P30" s="40">
        <v>45907</v>
      </c>
      <c r="Q30" s="40">
        <v>44278</v>
      </c>
      <c r="R30" s="40">
        <v>46361</v>
      </c>
      <c r="S30" s="40">
        <v>45959</v>
      </c>
      <c r="T30" s="40">
        <v>44801</v>
      </c>
      <c r="U30" s="40">
        <v>44590</v>
      </c>
      <c r="V30" s="40">
        <v>44102</v>
      </c>
      <c r="W30" s="40">
        <v>45085</v>
      </c>
      <c r="X30" s="40">
        <v>45708</v>
      </c>
      <c r="Y30" s="40">
        <v>57135</v>
      </c>
      <c r="Z30" s="40">
        <v>56902</v>
      </c>
      <c r="AA30" s="80">
        <v>55387</v>
      </c>
      <c r="AB30" s="42">
        <f t="shared" si="17"/>
        <v>576215</v>
      </c>
      <c r="AC30" s="82">
        <v>25890</v>
      </c>
      <c r="AD30" s="82">
        <v>25735</v>
      </c>
      <c r="AE30" s="82">
        <v>25801</v>
      </c>
      <c r="AF30" s="82">
        <v>20324</v>
      </c>
      <c r="AG30" s="82">
        <v>19537</v>
      </c>
      <c r="AH30" s="82">
        <v>18627</v>
      </c>
      <c r="AI30" s="82">
        <v>19201</v>
      </c>
      <c r="AJ30" s="82">
        <v>18263</v>
      </c>
      <c r="AK30" s="82">
        <v>18356</v>
      </c>
      <c r="AL30" s="82">
        <v>19901</v>
      </c>
      <c r="AM30" s="82">
        <v>18862</v>
      </c>
      <c r="AN30" s="82">
        <v>21430</v>
      </c>
      <c r="AO30" s="42">
        <f t="shared" si="18"/>
        <v>251927</v>
      </c>
      <c r="AP30" s="39">
        <f aca="true" t="shared" si="20" ref="AP30:AP35">AO30/SUM(P30:AA30)*100</f>
        <v>43.721006915821356</v>
      </c>
      <c r="AQ30" s="82">
        <v>25105</v>
      </c>
      <c r="AR30" s="82">
        <v>23143</v>
      </c>
      <c r="AS30" s="82">
        <v>14360</v>
      </c>
      <c r="AT30" s="82">
        <v>17102</v>
      </c>
      <c r="AU30" s="82">
        <v>13582</v>
      </c>
      <c r="AV30" s="82">
        <v>10916</v>
      </c>
      <c r="AW30" s="82">
        <v>12598</v>
      </c>
      <c r="AX30" s="82"/>
      <c r="AY30" s="82"/>
      <c r="AZ30" s="82"/>
      <c r="BA30" s="82"/>
      <c r="BB30" s="82"/>
      <c r="BC30" s="42">
        <f aca="true" t="shared" si="21" ref="BC30:BC35">SUM(AQ30:BB30)</f>
        <v>116806</v>
      </c>
      <c r="BD30" s="42"/>
      <c r="BE30" s="39">
        <f t="shared" si="19"/>
        <v>75.30283982851432</v>
      </c>
    </row>
    <row r="31" spans="1:57" ht="28.5" customHeight="1">
      <c r="A31" s="18" t="s">
        <v>48</v>
      </c>
      <c r="B31" s="87"/>
      <c r="C31" s="87"/>
      <c r="D31" s="87"/>
      <c r="E31" s="87"/>
      <c r="F31" s="87"/>
      <c r="G31" s="87"/>
      <c r="H31" s="87"/>
      <c r="I31" s="87"/>
      <c r="J31" s="87"/>
      <c r="K31" s="117" t="s">
        <v>73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  <c r="W31" s="40">
        <v>35489</v>
      </c>
      <c r="X31" s="40">
        <v>35865</v>
      </c>
      <c r="Y31" s="40">
        <v>28257</v>
      </c>
      <c r="Z31" s="40">
        <v>28597</v>
      </c>
      <c r="AA31" s="80">
        <v>25862</v>
      </c>
      <c r="AB31" s="42">
        <f t="shared" si="17"/>
        <v>154070</v>
      </c>
      <c r="AC31" s="82">
        <v>45612</v>
      </c>
      <c r="AD31" s="82">
        <v>45328</v>
      </c>
      <c r="AE31" s="82">
        <v>45423</v>
      </c>
      <c r="AF31" s="82">
        <v>40158</v>
      </c>
      <c r="AG31" s="82">
        <v>39575</v>
      </c>
      <c r="AH31" s="82">
        <v>38792</v>
      </c>
      <c r="AI31" s="82">
        <v>39368</v>
      </c>
      <c r="AJ31" s="82">
        <v>38309</v>
      </c>
      <c r="AK31" s="82">
        <v>45374</v>
      </c>
      <c r="AL31" s="82">
        <v>89590</v>
      </c>
      <c r="AM31" s="82">
        <v>58136</v>
      </c>
      <c r="AN31" s="82">
        <v>47969</v>
      </c>
      <c r="AO31" s="42">
        <f t="shared" si="18"/>
        <v>573634</v>
      </c>
      <c r="AP31" s="39">
        <f t="shared" si="20"/>
        <v>372.32037385603945</v>
      </c>
      <c r="AQ31" s="82">
        <v>107992</v>
      </c>
      <c r="AR31" s="82">
        <v>100531</v>
      </c>
      <c r="AS31" s="82">
        <v>92626</v>
      </c>
      <c r="AT31" s="82">
        <v>80482</v>
      </c>
      <c r="AU31" s="82">
        <v>56488</v>
      </c>
      <c r="AV31" s="82">
        <v>41035</v>
      </c>
      <c r="AW31" s="82">
        <v>49824</v>
      </c>
      <c r="AX31" s="82"/>
      <c r="AY31" s="82"/>
      <c r="AZ31" s="82"/>
      <c r="BA31" s="82"/>
      <c r="BB31" s="82"/>
      <c r="BC31" s="42">
        <f t="shared" si="21"/>
        <v>528978</v>
      </c>
      <c r="BD31" s="42"/>
      <c r="BE31" s="39">
        <f t="shared" si="19"/>
        <v>179.76795715295526</v>
      </c>
    </row>
    <row r="32" spans="1:57" ht="28.5" customHeight="1">
      <c r="A32" s="18" t="s">
        <v>49</v>
      </c>
      <c r="B32" s="18"/>
      <c r="C32" s="18"/>
      <c r="D32" s="18"/>
      <c r="E32" s="18"/>
      <c r="F32" s="18"/>
      <c r="G32" s="18"/>
      <c r="H32" s="18"/>
      <c r="I32" s="18"/>
      <c r="J32" s="18"/>
      <c r="K32" s="40">
        <v>35612</v>
      </c>
      <c r="L32" s="40">
        <v>30132</v>
      </c>
      <c r="M32" s="40">
        <v>6734</v>
      </c>
      <c r="N32" s="40">
        <f>SUM(K32:M32)</f>
        <v>72478</v>
      </c>
      <c r="O32" s="40"/>
      <c r="P32" s="40">
        <v>28541</v>
      </c>
      <c r="Q32" s="40">
        <v>26178</v>
      </c>
      <c r="R32" s="40">
        <v>27592</v>
      </c>
      <c r="S32" s="40">
        <v>27239</v>
      </c>
      <c r="T32" s="40">
        <v>26187</v>
      </c>
      <c r="U32" s="40">
        <v>26057</v>
      </c>
      <c r="V32" s="40">
        <v>25867</v>
      </c>
      <c r="W32" s="40">
        <v>26493</v>
      </c>
      <c r="X32" s="40">
        <v>26851</v>
      </c>
      <c r="Y32" s="40">
        <v>32851</v>
      </c>
      <c r="Z32" s="40">
        <v>32390</v>
      </c>
      <c r="AA32" s="80">
        <v>31169</v>
      </c>
      <c r="AB32" s="42">
        <f t="shared" si="17"/>
        <v>337415</v>
      </c>
      <c r="AC32" s="82">
        <v>24915</v>
      </c>
      <c r="AD32" s="82">
        <v>24538</v>
      </c>
      <c r="AE32" s="82">
        <v>24649</v>
      </c>
      <c r="AF32" s="82">
        <v>19368</v>
      </c>
      <c r="AG32" s="82">
        <v>18067</v>
      </c>
      <c r="AH32" s="82">
        <v>17237</v>
      </c>
      <c r="AI32" s="82">
        <v>17393</v>
      </c>
      <c r="AJ32" s="82">
        <v>16837</v>
      </c>
      <c r="AK32" s="82">
        <v>16901</v>
      </c>
      <c r="AL32" s="82">
        <v>15748</v>
      </c>
      <c r="AM32" s="82">
        <v>13209</v>
      </c>
      <c r="AN32" s="82">
        <v>18904</v>
      </c>
      <c r="AO32" s="42">
        <f t="shared" si="18"/>
        <v>227766</v>
      </c>
      <c r="AP32" s="39">
        <f t="shared" si="20"/>
        <v>67.50322303394928</v>
      </c>
      <c r="AQ32" s="82">
        <v>25238</v>
      </c>
      <c r="AR32" s="82">
        <v>32708</v>
      </c>
      <c r="AS32" s="82">
        <v>15478</v>
      </c>
      <c r="AT32" s="82">
        <v>14398</v>
      </c>
      <c r="AU32" s="82">
        <v>9760</v>
      </c>
      <c r="AV32" s="82">
        <v>6150</v>
      </c>
      <c r="AW32" s="82">
        <v>16206</v>
      </c>
      <c r="AX32" s="82"/>
      <c r="AY32" s="82"/>
      <c r="AZ32" s="82"/>
      <c r="BA32" s="82"/>
      <c r="BB32" s="82"/>
      <c r="BC32" s="42">
        <f t="shared" si="21"/>
        <v>119938</v>
      </c>
      <c r="BD32" s="42"/>
      <c r="BE32" s="39">
        <f t="shared" si="19"/>
        <v>82.05545711412289</v>
      </c>
    </row>
    <row r="33" spans="1:57" ht="28.5" customHeight="1">
      <c r="A33" s="18" t="s">
        <v>50</v>
      </c>
      <c r="B33" s="18"/>
      <c r="C33" s="18"/>
      <c r="D33" s="18"/>
      <c r="E33" s="18"/>
      <c r="F33" s="18"/>
      <c r="G33" s="18"/>
      <c r="H33" s="18"/>
      <c r="I33" s="18"/>
      <c r="J33" s="18"/>
      <c r="K33" s="40"/>
      <c r="L33" s="40"/>
      <c r="M33" s="40"/>
      <c r="N33" s="40">
        <f>SUM(K33:M33)</f>
        <v>0</v>
      </c>
      <c r="O33" s="40"/>
      <c r="P33" s="40">
        <v>34028</v>
      </c>
      <c r="Q33" s="40">
        <v>33912</v>
      </c>
      <c r="R33" s="40">
        <v>35078</v>
      </c>
      <c r="S33" s="40">
        <v>34912</v>
      </c>
      <c r="T33" s="40">
        <v>33303</v>
      </c>
      <c r="U33" s="40">
        <v>32851</v>
      </c>
      <c r="V33" s="40">
        <v>31695</v>
      </c>
      <c r="W33" s="40">
        <v>32728</v>
      </c>
      <c r="X33" s="40">
        <v>32912</v>
      </c>
      <c r="Y33" s="40">
        <v>41140</v>
      </c>
      <c r="Z33" s="40">
        <v>40864</v>
      </c>
      <c r="AA33" s="80">
        <v>39375</v>
      </c>
      <c r="AB33" s="42">
        <f t="shared" si="17"/>
        <v>422798</v>
      </c>
      <c r="AC33" s="82">
        <v>26087</v>
      </c>
      <c r="AD33" s="82">
        <v>25891</v>
      </c>
      <c r="AE33" s="82">
        <v>25803</v>
      </c>
      <c r="AF33" s="82">
        <v>20689</v>
      </c>
      <c r="AG33" s="82">
        <v>18526</v>
      </c>
      <c r="AH33" s="82">
        <v>17803</v>
      </c>
      <c r="AI33" s="82">
        <v>18591</v>
      </c>
      <c r="AJ33" s="82">
        <v>17789</v>
      </c>
      <c r="AK33" s="82">
        <v>18803</v>
      </c>
      <c r="AL33" s="82">
        <v>19610</v>
      </c>
      <c r="AM33" s="82">
        <v>10810</v>
      </c>
      <c r="AN33" s="82">
        <v>8752</v>
      </c>
      <c r="AO33" s="42">
        <f t="shared" si="18"/>
        <v>229154</v>
      </c>
      <c r="AP33" s="39">
        <f t="shared" si="20"/>
        <v>54.19940491676877</v>
      </c>
      <c r="AQ33" s="82">
        <v>13149</v>
      </c>
      <c r="AR33" s="82">
        <v>15002</v>
      </c>
      <c r="AS33" s="82">
        <v>13622</v>
      </c>
      <c r="AT33" s="82">
        <v>8623</v>
      </c>
      <c r="AU33" s="82">
        <v>7097</v>
      </c>
      <c r="AV33" s="82">
        <v>6458</v>
      </c>
      <c r="AW33" s="82">
        <v>19938</v>
      </c>
      <c r="AX33" s="82"/>
      <c r="AY33" s="82"/>
      <c r="AZ33" s="82"/>
      <c r="BA33" s="82"/>
      <c r="BB33" s="82"/>
      <c r="BC33" s="42">
        <f t="shared" si="21"/>
        <v>83889</v>
      </c>
      <c r="BD33" s="42"/>
      <c r="BE33" s="39">
        <f t="shared" si="19"/>
        <v>54.69000586739683</v>
      </c>
    </row>
    <row r="34" spans="1:57" ht="28.5" customHeight="1">
      <c r="A34" s="18" t="s">
        <v>51</v>
      </c>
      <c r="B34" s="18"/>
      <c r="C34" s="18"/>
      <c r="D34" s="18"/>
      <c r="E34" s="18"/>
      <c r="F34" s="18"/>
      <c r="G34" s="18"/>
      <c r="H34" s="18"/>
      <c r="I34" s="18"/>
      <c r="J34" s="18"/>
      <c r="K34" s="40">
        <v>65843</v>
      </c>
      <c r="L34" s="40">
        <v>70469</v>
      </c>
      <c r="M34" s="40">
        <v>16803</v>
      </c>
      <c r="N34" s="40">
        <f>SUM(K34:M34)</f>
        <v>153115</v>
      </c>
      <c r="O34" s="40"/>
      <c r="P34" s="40">
        <v>57365</v>
      </c>
      <c r="Q34" s="40">
        <v>57084</v>
      </c>
      <c r="R34" s="40">
        <v>57598</v>
      </c>
      <c r="S34" s="40">
        <v>57289</v>
      </c>
      <c r="T34" s="40">
        <v>56791</v>
      </c>
      <c r="U34" s="40">
        <v>56361</v>
      </c>
      <c r="V34" s="40">
        <v>55729</v>
      </c>
      <c r="W34" s="40">
        <v>55962</v>
      </c>
      <c r="X34" s="40">
        <v>56612</v>
      </c>
      <c r="Y34" s="40">
        <v>56827</v>
      </c>
      <c r="Z34" s="40">
        <v>57235</v>
      </c>
      <c r="AA34" s="80">
        <v>57537</v>
      </c>
      <c r="AB34" s="42">
        <f t="shared" si="17"/>
        <v>682390</v>
      </c>
      <c r="AC34" s="82">
        <v>58190</v>
      </c>
      <c r="AD34" s="82">
        <v>57958</v>
      </c>
      <c r="AE34" s="82">
        <v>58075</v>
      </c>
      <c r="AF34" s="82">
        <v>52769</v>
      </c>
      <c r="AG34" s="82">
        <v>51867</v>
      </c>
      <c r="AH34" s="82">
        <v>50607</v>
      </c>
      <c r="AI34" s="82">
        <v>52734</v>
      </c>
      <c r="AJ34" s="82">
        <v>52087</v>
      </c>
      <c r="AK34" s="82">
        <v>53489</v>
      </c>
      <c r="AL34" s="82">
        <v>43907</v>
      </c>
      <c r="AM34" s="82">
        <v>31728</v>
      </c>
      <c r="AN34" s="82">
        <v>39977</v>
      </c>
      <c r="AO34" s="42">
        <f t="shared" si="18"/>
        <v>603388</v>
      </c>
      <c r="AP34" s="39">
        <f t="shared" si="20"/>
        <v>88.42274945412447</v>
      </c>
      <c r="AQ34" s="82">
        <v>29599</v>
      </c>
      <c r="AR34" s="82">
        <v>45872</v>
      </c>
      <c r="AS34" s="82">
        <v>46280</v>
      </c>
      <c r="AT34" s="82">
        <v>57470</v>
      </c>
      <c r="AU34" s="82">
        <v>45942</v>
      </c>
      <c r="AV34" s="82">
        <v>23209</v>
      </c>
      <c r="AW34" s="82">
        <v>33463</v>
      </c>
      <c r="AX34" s="82"/>
      <c r="AY34" s="82"/>
      <c r="AZ34" s="82"/>
      <c r="BA34" s="82"/>
      <c r="BB34" s="82"/>
      <c r="BC34" s="42">
        <f t="shared" si="21"/>
        <v>281835</v>
      </c>
      <c r="BD34" s="42"/>
      <c r="BE34" s="39">
        <f t="shared" si="19"/>
        <v>73.74018838304552</v>
      </c>
    </row>
    <row r="35" spans="1:57" ht="28.5" customHeight="1">
      <c r="A35" s="18" t="s">
        <v>52</v>
      </c>
      <c r="B35" s="18"/>
      <c r="C35" s="18"/>
      <c r="D35" s="18"/>
      <c r="E35" s="18"/>
      <c r="F35" s="18"/>
      <c r="G35" s="18"/>
      <c r="H35" s="18"/>
      <c r="I35" s="18"/>
      <c r="J35" s="18"/>
      <c r="K35" s="40">
        <v>56782</v>
      </c>
      <c r="L35" s="40">
        <v>62672</v>
      </c>
      <c r="M35" s="40">
        <v>13856</v>
      </c>
      <c r="N35" s="40">
        <f>SUM(K35:M35)</f>
        <v>133310</v>
      </c>
      <c r="O35" s="40"/>
      <c r="P35" s="40">
        <v>55084</v>
      </c>
      <c r="Q35" s="40">
        <v>55137</v>
      </c>
      <c r="R35" s="40">
        <v>55276</v>
      </c>
      <c r="S35" s="40">
        <v>55140</v>
      </c>
      <c r="T35" s="40">
        <v>54753</v>
      </c>
      <c r="U35" s="40">
        <v>54279</v>
      </c>
      <c r="V35" s="40">
        <v>53822</v>
      </c>
      <c r="W35" s="40">
        <v>53775</v>
      </c>
      <c r="X35" s="40">
        <v>54693</v>
      </c>
      <c r="Y35" s="40">
        <v>54728</v>
      </c>
      <c r="Z35" s="40">
        <v>55009</v>
      </c>
      <c r="AA35" s="80">
        <v>55796</v>
      </c>
      <c r="AB35" s="42">
        <f t="shared" si="17"/>
        <v>657492</v>
      </c>
      <c r="AC35" s="82">
        <v>56291</v>
      </c>
      <c r="AD35" s="82">
        <v>55897</v>
      </c>
      <c r="AE35" s="82">
        <v>55961</v>
      </c>
      <c r="AF35" s="82">
        <v>50254</v>
      </c>
      <c r="AG35" s="82">
        <v>48539</v>
      </c>
      <c r="AH35" s="82">
        <v>47435</v>
      </c>
      <c r="AI35" s="82">
        <v>49507</v>
      </c>
      <c r="AJ35" s="82">
        <v>38586</v>
      </c>
      <c r="AK35" s="82">
        <v>49467</v>
      </c>
      <c r="AL35" s="82">
        <v>35540</v>
      </c>
      <c r="AM35" s="82">
        <v>30801</v>
      </c>
      <c r="AN35" s="82">
        <v>39496</v>
      </c>
      <c r="AO35" s="42">
        <f t="shared" si="18"/>
        <v>557774</v>
      </c>
      <c r="AP35" s="39">
        <f t="shared" si="20"/>
        <v>84.83357972416394</v>
      </c>
      <c r="AQ35" s="82">
        <v>42549</v>
      </c>
      <c r="AR35" s="82">
        <v>41819</v>
      </c>
      <c r="AS35" s="82">
        <v>26474</v>
      </c>
      <c r="AT35" s="82">
        <v>32154</v>
      </c>
      <c r="AU35" s="82">
        <v>22134</v>
      </c>
      <c r="AV35" s="82">
        <v>20237</v>
      </c>
      <c r="AW35" s="82">
        <v>50276</v>
      </c>
      <c r="AX35" s="82"/>
      <c r="AY35" s="82"/>
      <c r="AZ35" s="82"/>
      <c r="BA35" s="82"/>
      <c r="BB35" s="82"/>
      <c r="BC35" s="42">
        <f t="shared" si="21"/>
        <v>235643</v>
      </c>
      <c r="BD35" s="42"/>
      <c r="BE35" s="39">
        <f t="shared" si="19"/>
        <v>64.7577249892823</v>
      </c>
    </row>
    <row r="36" spans="1:57" s="12" customFormat="1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13"/>
      <c r="U36" s="35"/>
      <c r="V36" s="35"/>
      <c r="W36" s="35"/>
      <c r="X36" s="35"/>
      <c r="Y36" s="35"/>
      <c r="Z36" s="35"/>
      <c r="AA36" s="35"/>
      <c r="AB36" s="35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36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36"/>
    </row>
    <row r="37" spans="1:57" ht="5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2" t="s">
        <v>70</v>
      </c>
      <c r="L37" s="2" t="s">
        <v>71</v>
      </c>
      <c r="M37" s="2" t="s">
        <v>72</v>
      </c>
      <c r="N37" s="2" t="s">
        <v>74</v>
      </c>
      <c r="O37" s="2"/>
      <c r="P37" s="20" t="s">
        <v>0</v>
      </c>
      <c r="Q37" s="20" t="s">
        <v>1</v>
      </c>
      <c r="R37" s="20" t="s">
        <v>2</v>
      </c>
      <c r="S37" s="20" t="s">
        <v>3</v>
      </c>
      <c r="T37" s="21" t="s">
        <v>4</v>
      </c>
      <c r="U37" s="21" t="s">
        <v>5</v>
      </c>
      <c r="V37" s="21" t="s">
        <v>6</v>
      </c>
      <c r="W37" s="20" t="s">
        <v>7</v>
      </c>
      <c r="X37" s="2" t="s">
        <v>8</v>
      </c>
      <c r="Y37" s="20" t="s">
        <v>9</v>
      </c>
      <c r="Z37" s="20" t="s">
        <v>10</v>
      </c>
      <c r="AA37" s="20" t="s">
        <v>11</v>
      </c>
      <c r="AB37" s="20" t="s">
        <v>12</v>
      </c>
      <c r="AC37" s="22" t="s">
        <v>13</v>
      </c>
      <c r="AD37" s="22" t="s">
        <v>14</v>
      </c>
      <c r="AE37" s="23" t="s">
        <v>15</v>
      </c>
      <c r="AF37" s="22" t="s">
        <v>16</v>
      </c>
      <c r="AG37" s="22" t="s">
        <v>17</v>
      </c>
      <c r="AH37" s="22" t="s">
        <v>18</v>
      </c>
      <c r="AI37" s="22" t="s">
        <v>19</v>
      </c>
      <c r="AJ37" s="22" t="s">
        <v>20</v>
      </c>
      <c r="AK37" s="22" t="s">
        <v>21</v>
      </c>
      <c r="AL37" s="3" t="s">
        <v>77</v>
      </c>
      <c r="AM37" s="3" t="s">
        <v>78</v>
      </c>
      <c r="AN37" s="3" t="s">
        <v>79</v>
      </c>
      <c r="AO37" s="22" t="s">
        <v>22</v>
      </c>
      <c r="AP37" s="17"/>
      <c r="AQ37" s="2" t="s">
        <v>84</v>
      </c>
      <c r="AR37" s="2" t="s">
        <v>85</v>
      </c>
      <c r="AS37" s="2" t="s">
        <v>86</v>
      </c>
      <c r="AT37" s="2" t="s">
        <v>87</v>
      </c>
      <c r="AU37" s="2" t="s">
        <v>88</v>
      </c>
      <c r="AV37" s="2" t="s">
        <v>89</v>
      </c>
      <c r="AW37" s="2" t="s">
        <v>90</v>
      </c>
      <c r="AX37" s="2" t="s">
        <v>91</v>
      </c>
      <c r="AY37" s="2" t="s">
        <v>92</v>
      </c>
      <c r="AZ37" s="2" t="s">
        <v>93</v>
      </c>
      <c r="BA37" s="2" t="s">
        <v>94</v>
      </c>
      <c r="BB37" s="2" t="s">
        <v>95</v>
      </c>
      <c r="BC37" s="2" t="s">
        <v>96</v>
      </c>
      <c r="BD37" s="2"/>
      <c r="BE37" s="2" t="s">
        <v>23</v>
      </c>
    </row>
    <row r="38" spans="1:57" ht="45.75" customHeight="1">
      <c r="A38" s="24" t="s">
        <v>53</v>
      </c>
      <c r="B38" s="24"/>
      <c r="C38" s="24"/>
      <c r="D38" s="24"/>
      <c r="E38" s="24"/>
      <c r="F38" s="24"/>
      <c r="G38" s="24"/>
      <c r="H38" s="24"/>
      <c r="I38" s="24"/>
      <c r="J38" s="24"/>
      <c r="K38" s="44">
        <f>K39</f>
        <v>983</v>
      </c>
      <c r="L38" s="44">
        <f>L39</f>
        <v>771</v>
      </c>
      <c r="M38" s="44">
        <f>M39</f>
        <v>851</v>
      </c>
      <c r="N38" s="44">
        <f>N39</f>
        <v>868.3333333333334</v>
      </c>
      <c r="O38" s="44"/>
      <c r="P38" s="44">
        <f aca="true" t="shared" si="22" ref="P38:Y38">P39</f>
        <v>3667</v>
      </c>
      <c r="Q38" s="44">
        <f t="shared" si="22"/>
        <v>3736</v>
      </c>
      <c r="R38" s="44">
        <f t="shared" si="22"/>
        <v>3712</v>
      </c>
      <c r="S38" s="44">
        <f t="shared" si="22"/>
        <v>3969</v>
      </c>
      <c r="T38" s="44">
        <f t="shared" si="22"/>
        <v>3966</v>
      </c>
      <c r="U38" s="44">
        <f t="shared" si="22"/>
        <v>4337</v>
      </c>
      <c r="V38" s="44">
        <f t="shared" si="22"/>
        <v>4302</v>
      </c>
      <c r="W38" s="44">
        <f t="shared" si="22"/>
        <v>3870</v>
      </c>
      <c r="X38" s="44">
        <f t="shared" si="22"/>
        <v>4236</v>
      </c>
      <c r="Y38" s="44">
        <f t="shared" si="22"/>
        <v>4027</v>
      </c>
      <c r="Z38" s="44">
        <f>Z39</f>
        <v>4011</v>
      </c>
      <c r="AA38" s="44">
        <f aca="true" t="shared" si="23" ref="AA38:AG38">AA39</f>
        <v>3213</v>
      </c>
      <c r="AB38" s="44">
        <f>AVERAGE(P38:AA38)</f>
        <v>3920.5</v>
      </c>
      <c r="AC38" s="44">
        <f t="shared" si="23"/>
        <v>3894</v>
      </c>
      <c r="AD38" s="44">
        <f t="shared" si="23"/>
        <v>4325</v>
      </c>
      <c r="AE38" s="44">
        <f t="shared" si="23"/>
        <v>4707</v>
      </c>
      <c r="AF38" s="44">
        <f t="shared" si="23"/>
        <v>4127</v>
      </c>
      <c r="AG38" s="44">
        <f t="shared" si="23"/>
        <v>4773</v>
      </c>
      <c r="AH38" s="44">
        <f>AH39</f>
        <v>5059</v>
      </c>
      <c r="AI38" s="44">
        <f>AI39</f>
        <v>5048</v>
      </c>
      <c r="AJ38" s="44">
        <f>AJ39</f>
        <v>4947</v>
      </c>
      <c r="AK38" s="44">
        <f>AK39</f>
        <v>5159</v>
      </c>
      <c r="AL38" s="44">
        <f>AL39</f>
        <v>5073</v>
      </c>
      <c r="AM38" s="44">
        <f>AM39</f>
        <v>4903</v>
      </c>
      <c r="AN38" s="44">
        <f>AN39</f>
        <v>3990</v>
      </c>
      <c r="AO38" s="44">
        <f>AVERAGE(AC38:AI38)</f>
        <v>4561.857142857143</v>
      </c>
      <c r="AP38" s="45" t="s">
        <v>39</v>
      </c>
      <c r="AQ38" s="44">
        <f>AQ39</f>
        <v>3782</v>
      </c>
      <c r="AR38" s="44">
        <f aca="true" t="shared" si="24" ref="AR38:BB38">AR39</f>
        <v>4011</v>
      </c>
      <c r="AS38" s="44">
        <f t="shared" si="24"/>
        <v>4349</v>
      </c>
      <c r="AT38" s="44">
        <f t="shared" si="24"/>
        <v>4182</v>
      </c>
      <c r="AU38" s="44">
        <f t="shared" si="24"/>
        <v>4443</v>
      </c>
      <c r="AV38" s="44">
        <f t="shared" si="24"/>
        <v>4180</v>
      </c>
      <c r="AW38" s="44">
        <f t="shared" si="24"/>
        <v>5169</v>
      </c>
      <c r="AX38" s="44">
        <f t="shared" si="24"/>
        <v>0</v>
      </c>
      <c r="AY38" s="44">
        <f t="shared" si="24"/>
        <v>0</v>
      </c>
      <c r="AZ38" s="44">
        <f t="shared" si="24"/>
        <v>0</v>
      </c>
      <c r="BA38" s="44">
        <f t="shared" si="24"/>
        <v>0</v>
      </c>
      <c r="BB38" s="44">
        <f t="shared" si="24"/>
        <v>0</v>
      </c>
      <c r="BC38" s="44">
        <f>AVERAGE(AQ38:AV38)</f>
        <v>4157.833333333333</v>
      </c>
      <c r="BD38" s="44"/>
      <c r="BE38" s="39">
        <f>BC38/(SUM(AC38:AI38))*100</f>
        <v>13.020490819319615</v>
      </c>
    </row>
    <row r="39" spans="1:57" ht="32.25" customHeight="1">
      <c r="A39" s="18" t="s">
        <v>54</v>
      </c>
      <c r="B39" s="18"/>
      <c r="C39" s="18"/>
      <c r="D39" s="18"/>
      <c r="E39" s="18"/>
      <c r="F39" s="18"/>
      <c r="G39" s="18"/>
      <c r="H39" s="18"/>
      <c r="I39" s="18"/>
      <c r="J39" s="18"/>
      <c r="K39" s="69">
        <v>983</v>
      </c>
      <c r="L39" s="69">
        <v>771</v>
      </c>
      <c r="M39" s="69">
        <v>851</v>
      </c>
      <c r="N39" s="69">
        <f>AVERAGE(K39:M39)</f>
        <v>868.3333333333334</v>
      </c>
      <c r="O39" s="69"/>
      <c r="P39" s="70">
        <v>3667</v>
      </c>
      <c r="Q39" s="70">
        <v>3736</v>
      </c>
      <c r="R39" s="70">
        <v>3712</v>
      </c>
      <c r="S39" s="70">
        <v>3969</v>
      </c>
      <c r="T39" s="46">
        <v>3966</v>
      </c>
      <c r="U39" s="46">
        <v>4337</v>
      </c>
      <c r="V39" s="46">
        <v>4302</v>
      </c>
      <c r="W39" s="46">
        <v>3870</v>
      </c>
      <c r="X39" s="46">
        <v>4236</v>
      </c>
      <c r="Y39" s="46">
        <v>4027</v>
      </c>
      <c r="Z39" s="46">
        <v>4011</v>
      </c>
      <c r="AA39" s="46">
        <v>3213</v>
      </c>
      <c r="AB39" s="47">
        <f>AVERAGE(P39:AA39)</f>
        <v>3920.5</v>
      </c>
      <c r="AC39" s="47">
        <v>3894</v>
      </c>
      <c r="AD39" s="47">
        <v>4325</v>
      </c>
      <c r="AE39" s="47">
        <v>4707</v>
      </c>
      <c r="AF39" s="47">
        <v>4127</v>
      </c>
      <c r="AG39" s="47">
        <v>4773</v>
      </c>
      <c r="AH39" s="47">
        <v>5059</v>
      </c>
      <c r="AI39" s="47">
        <v>5048</v>
      </c>
      <c r="AJ39" s="47">
        <v>4947</v>
      </c>
      <c r="AK39" s="47">
        <v>5159</v>
      </c>
      <c r="AL39" s="47">
        <v>5073</v>
      </c>
      <c r="AM39" s="47">
        <v>4903</v>
      </c>
      <c r="AN39" s="47">
        <v>3990</v>
      </c>
      <c r="AO39" s="47">
        <f>AVERAGE(AC39:AN39)</f>
        <v>4667.083333333333</v>
      </c>
      <c r="AP39" s="58">
        <f>AO39/AVERAGE(P39:AA39)*100</f>
        <v>119.04306423500404</v>
      </c>
      <c r="AQ39" s="47">
        <v>3782</v>
      </c>
      <c r="AR39" s="47">
        <v>4011</v>
      </c>
      <c r="AS39" s="47">
        <v>4349</v>
      </c>
      <c r="AT39" s="47">
        <v>4182</v>
      </c>
      <c r="AU39" s="47">
        <v>4443</v>
      </c>
      <c r="AV39" s="47">
        <v>4180</v>
      </c>
      <c r="AW39" s="47">
        <v>5169</v>
      </c>
      <c r="AX39" s="47"/>
      <c r="AY39" s="47"/>
      <c r="AZ39" s="47"/>
      <c r="BA39" s="47"/>
      <c r="BB39" s="47"/>
      <c r="BC39" s="47">
        <f>AVERAGE(AQ39:AV39)</f>
        <v>4157.833333333333</v>
      </c>
      <c r="BD39" s="47"/>
      <c r="BE39" s="39">
        <f>BC39/(SUM(AC39:AI39))*100</f>
        <v>13.020490819319615</v>
      </c>
    </row>
    <row r="40" spans="1:33" ht="2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</row>
    <row r="41" spans="1:57" s="75" customFormat="1" ht="48" customHeight="1">
      <c r="A41" s="24" t="s">
        <v>55</v>
      </c>
      <c r="B41" s="24"/>
      <c r="C41" s="24"/>
      <c r="D41" s="24"/>
      <c r="E41" s="24"/>
      <c r="F41" s="24"/>
      <c r="G41" s="24"/>
      <c r="H41" s="24"/>
      <c r="I41" s="24"/>
      <c r="J41" s="24"/>
      <c r="K41" s="49" t="s">
        <v>70</v>
      </c>
      <c r="L41" s="49" t="s">
        <v>71</v>
      </c>
      <c r="M41" s="49" t="s">
        <v>72</v>
      </c>
      <c r="N41" s="2" t="s">
        <v>74</v>
      </c>
      <c r="O41" s="2"/>
      <c r="P41" s="49" t="s">
        <v>0</v>
      </c>
      <c r="Q41" s="49" t="s">
        <v>1</v>
      </c>
      <c r="R41" s="49" t="s">
        <v>2</v>
      </c>
      <c r="S41" s="49" t="s">
        <v>3</v>
      </c>
      <c r="T41" s="49" t="s">
        <v>4</v>
      </c>
      <c r="U41" s="49" t="s">
        <v>5</v>
      </c>
      <c r="V41" s="49" t="s">
        <v>6</v>
      </c>
      <c r="W41" s="49" t="s">
        <v>7</v>
      </c>
      <c r="X41" s="49" t="s">
        <v>8</v>
      </c>
      <c r="Y41" s="49" t="s">
        <v>9</v>
      </c>
      <c r="Z41" s="49" t="s">
        <v>10</v>
      </c>
      <c r="AA41" s="49" t="s">
        <v>11</v>
      </c>
      <c r="AB41" s="49" t="s">
        <v>12</v>
      </c>
      <c r="AC41" s="49" t="s">
        <v>13</v>
      </c>
      <c r="AD41" s="49" t="s">
        <v>14</v>
      </c>
      <c r="AE41" s="49" t="s">
        <v>15</v>
      </c>
      <c r="AF41" s="49" t="s">
        <v>16</v>
      </c>
      <c r="AG41" s="49" t="s">
        <v>17</v>
      </c>
      <c r="AH41" s="49" t="s">
        <v>18</v>
      </c>
      <c r="AI41" s="49" t="s">
        <v>19</v>
      </c>
      <c r="AJ41" s="49" t="s">
        <v>20</v>
      </c>
      <c r="AK41" s="49" t="s">
        <v>21</v>
      </c>
      <c r="AL41" s="49" t="s">
        <v>77</v>
      </c>
      <c r="AM41" s="49" t="s">
        <v>78</v>
      </c>
      <c r="AN41" s="49" t="s">
        <v>79</v>
      </c>
      <c r="AO41" s="49" t="s">
        <v>22</v>
      </c>
      <c r="AP41" s="49" t="s">
        <v>39</v>
      </c>
      <c r="AQ41" s="2" t="s">
        <v>84</v>
      </c>
      <c r="AR41" s="2" t="s">
        <v>85</v>
      </c>
      <c r="AS41" s="2" t="s">
        <v>86</v>
      </c>
      <c r="AT41" s="2" t="s">
        <v>87</v>
      </c>
      <c r="AU41" s="2" t="s">
        <v>88</v>
      </c>
      <c r="AV41" s="2" t="s">
        <v>89</v>
      </c>
      <c r="AW41" s="2" t="s">
        <v>90</v>
      </c>
      <c r="AX41" s="2" t="s">
        <v>91</v>
      </c>
      <c r="AY41" s="2" t="s">
        <v>92</v>
      </c>
      <c r="AZ41" s="2" t="s">
        <v>93</v>
      </c>
      <c r="BA41" s="2" t="s">
        <v>94</v>
      </c>
      <c r="BB41" s="2" t="s">
        <v>95</v>
      </c>
      <c r="BC41" s="2" t="s">
        <v>96</v>
      </c>
      <c r="BD41" s="2"/>
      <c r="BE41" s="2" t="s">
        <v>23</v>
      </c>
    </row>
    <row r="42" spans="1:58" ht="77.25" customHeight="1">
      <c r="A42" s="50" t="s">
        <v>56</v>
      </c>
      <c r="B42" s="50"/>
      <c r="C42" s="50"/>
      <c r="D42" s="50"/>
      <c r="E42" s="50"/>
      <c r="F42" s="50"/>
      <c r="G42" s="50"/>
      <c r="H42" s="50"/>
      <c r="I42" s="50"/>
      <c r="J42" s="50"/>
      <c r="K42" s="69">
        <v>20</v>
      </c>
      <c r="L42" s="69">
        <v>41</v>
      </c>
      <c r="M42" s="69">
        <v>27</v>
      </c>
      <c r="N42" s="65">
        <f>SUM(K42:M42)</f>
        <v>88</v>
      </c>
      <c r="O42" s="65"/>
      <c r="P42" s="71">
        <v>20</v>
      </c>
      <c r="Q42" s="71">
        <v>20</v>
      </c>
      <c r="R42" s="71">
        <v>1</v>
      </c>
      <c r="S42" s="71">
        <v>20</v>
      </c>
      <c r="T42" s="72">
        <v>5</v>
      </c>
      <c r="U42" s="72">
        <v>27</v>
      </c>
      <c r="V42" s="72">
        <v>93</v>
      </c>
      <c r="W42" s="72">
        <v>123</v>
      </c>
      <c r="X42" s="72">
        <v>151</v>
      </c>
      <c r="Y42" s="72">
        <v>85</v>
      </c>
      <c r="Z42" s="72">
        <v>40</v>
      </c>
      <c r="AA42" s="72">
        <v>16</v>
      </c>
      <c r="AB42" s="51">
        <f>SUM(P42:AA42)</f>
        <v>601</v>
      </c>
      <c r="AC42" s="52">
        <v>28</v>
      </c>
      <c r="AD42" s="52">
        <v>16</v>
      </c>
      <c r="AE42" s="52">
        <v>10</v>
      </c>
      <c r="AF42" s="52">
        <v>2</v>
      </c>
      <c r="AG42" s="52">
        <v>6</v>
      </c>
      <c r="AH42" s="52">
        <v>8</v>
      </c>
      <c r="AI42" s="52">
        <v>52</v>
      </c>
      <c r="AJ42" s="52">
        <v>100</v>
      </c>
      <c r="AK42" s="52">
        <v>72</v>
      </c>
      <c r="AL42" s="52">
        <v>120</v>
      </c>
      <c r="AM42" s="52">
        <v>53</v>
      </c>
      <c r="AN42" s="52">
        <v>16</v>
      </c>
      <c r="AO42" s="52">
        <f aca="true" t="shared" si="25" ref="AO42:AO53">SUM(AC42:AN42)</f>
        <v>483</v>
      </c>
      <c r="AP42" s="59">
        <f>AO42/SUM(P42:AA42)*100</f>
        <v>80.36605657237936</v>
      </c>
      <c r="AQ42" s="52">
        <v>35</v>
      </c>
      <c r="AR42" s="52">
        <v>11</v>
      </c>
      <c r="AS42" s="52">
        <v>15</v>
      </c>
      <c r="AT42" s="52">
        <v>15</v>
      </c>
      <c r="AU42" s="52">
        <v>38</v>
      </c>
      <c r="AV42" s="52"/>
      <c r="AW42" s="52"/>
      <c r="AX42" s="52"/>
      <c r="AY42" s="52"/>
      <c r="AZ42" s="52"/>
      <c r="BA42" s="52"/>
      <c r="BB42" s="52"/>
      <c r="BC42" s="52"/>
      <c r="BD42" s="52"/>
      <c r="BE42" s="59"/>
      <c r="BF42" s="4" t="s">
        <v>57</v>
      </c>
    </row>
    <row r="43" spans="1:57" ht="80.25" customHeight="1">
      <c r="A43" s="50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69">
        <v>50</v>
      </c>
      <c r="L43" s="69">
        <v>80</v>
      </c>
      <c r="M43" s="69">
        <v>124</v>
      </c>
      <c r="N43" s="65">
        <f aca="true" t="shared" si="26" ref="N43:N53">SUM(K43:M43)</f>
        <v>254</v>
      </c>
      <c r="O43" s="65"/>
      <c r="P43" s="71">
        <v>222</v>
      </c>
      <c r="Q43" s="71">
        <v>267</v>
      </c>
      <c r="R43" s="71">
        <v>111</v>
      </c>
      <c r="S43" s="71">
        <v>250</v>
      </c>
      <c r="T43" s="73">
        <v>231</v>
      </c>
      <c r="U43" s="72">
        <v>225</v>
      </c>
      <c r="V43" s="72">
        <v>230</v>
      </c>
      <c r="W43" s="72">
        <v>207</v>
      </c>
      <c r="X43" s="72">
        <v>161</v>
      </c>
      <c r="Y43" s="72">
        <v>151</v>
      </c>
      <c r="Z43" s="72">
        <v>324</v>
      </c>
      <c r="AA43" s="72">
        <v>190</v>
      </c>
      <c r="AB43" s="51">
        <f aca="true" t="shared" si="27" ref="AB43:AB53">SUM(P43:AA43)</f>
        <v>2569</v>
      </c>
      <c r="AC43" s="52">
        <v>283</v>
      </c>
      <c r="AD43" s="52">
        <v>336</v>
      </c>
      <c r="AE43" s="52">
        <v>370</v>
      </c>
      <c r="AF43" s="52">
        <v>80</v>
      </c>
      <c r="AG43" s="52">
        <v>234</v>
      </c>
      <c r="AH43" s="52">
        <v>330</v>
      </c>
      <c r="AI43" s="52">
        <v>346</v>
      </c>
      <c r="AJ43" s="52">
        <v>237</v>
      </c>
      <c r="AK43" s="52">
        <v>197</v>
      </c>
      <c r="AL43" s="52">
        <v>355</v>
      </c>
      <c r="AM43" s="52">
        <v>282</v>
      </c>
      <c r="AN43" s="52">
        <v>252</v>
      </c>
      <c r="AO43" s="52">
        <f t="shared" si="25"/>
        <v>3302</v>
      </c>
      <c r="AP43" s="59">
        <f>AO43/SUM(P43:AA43)*100</f>
        <v>128.5325029194239</v>
      </c>
      <c r="AQ43" s="52">
        <v>285</v>
      </c>
      <c r="AR43" s="52">
        <v>379</v>
      </c>
      <c r="AS43" s="52">
        <v>357</v>
      </c>
      <c r="AT43" s="52">
        <v>357</v>
      </c>
      <c r="AU43" s="52">
        <v>399</v>
      </c>
      <c r="AV43" s="52"/>
      <c r="AW43" s="52"/>
      <c r="AX43" s="52"/>
      <c r="AY43" s="52"/>
      <c r="AZ43" s="52"/>
      <c r="BA43" s="52"/>
      <c r="BB43" s="52"/>
      <c r="BC43" s="52"/>
      <c r="BD43" s="52"/>
      <c r="BE43" s="59"/>
    </row>
    <row r="44" spans="1:57" ht="84.75" customHeight="1">
      <c r="A44" s="50" t="s">
        <v>59</v>
      </c>
      <c r="B44" s="50"/>
      <c r="C44" s="50"/>
      <c r="D44" s="50"/>
      <c r="E44" s="50"/>
      <c r="F44" s="50"/>
      <c r="G44" s="50"/>
      <c r="H44" s="50"/>
      <c r="I44" s="50"/>
      <c r="J44" s="50"/>
      <c r="K44" s="69">
        <v>8</v>
      </c>
      <c r="L44" s="69">
        <v>14</v>
      </c>
      <c r="M44" s="69">
        <v>10</v>
      </c>
      <c r="N44" s="65">
        <f t="shared" si="26"/>
        <v>32</v>
      </c>
      <c r="O44" s="65"/>
      <c r="P44" s="71">
        <v>51</v>
      </c>
      <c r="Q44" s="71">
        <v>21</v>
      </c>
      <c r="R44" s="71">
        <v>12</v>
      </c>
      <c r="S44" s="71">
        <v>20</v>
      </c>
      <c r="T44" s="73">
        <v>10</v>
      </c>
      <c r="U44" s="72">
        <v>5</v>
      </c>
      <c r="V44" s="72">
        <v>17</v>
      </c>
      <c r="W44" s="72">
        <v>9</v>
      </c>
      <c r="X44" s="72">
        <v>32</v>
      </c>
      <c r="Y44" s="72">
        <v>5</v>
      </c>
      <c r="Z44" s="72">
        <v>30</v>
      </c>
      <c r="AA44" s="72">
        <v>19</v>
      </c>
      <c r="AB44" s="51">
        <f t="shared" si="27"/>
        <v>231</v>
      </c>
      <c r="AC44" s="52">
        <v>3</v>
      </c>
      <c r="AD44" s="52">
        <v>13</v>
      </c>
      <c r="AE44" s="52">
        <v>44</v>
      </c>
      <c r="AF44" s="52">
        <v>10</v>
      </c>
      <c r="AG44" s="52">
        <v>21</v>
      </c>
      <c r="AH44" s="52">
        <v>22</v>
      </c>
      <c r="AI44" s="52">
        <v>21</v>
      </c>
      <c r="AJ44" s="52">
        <v>28</v>
      </c>
      <c r="AK44" s="52">
        <v>28</v>
      </c>
      <c r="AL44" s="52">
        <v>1</v>
      </c>
      <c r="AM44" s="52">
        <v>5</v>
      </c>
      <c r="AN44" s="52">
        <v>1</v>
      </c>
      <c r="AO44" s="52">
        <f t="shared" si="25"/>
        <v>197</v>
      </c>
      <c r="AP44" s="59">
        <f>AO44/SUM(P44:AA44)*100</f>
        <v>85.28138528138528</v>
      </c>
      <c r="AQ44" s="52">
        <v>10</v>
      </c>
      <c r="AR44" s="52">
        <v>10</v>
      </c>
      <c r="AS44" s="52">
        <v>20</v>
      </c>
      <c r="AT44" s="52">
        <v>4</v>
      </c>
      <c r="AU44" s="52">
        <v>10</v>
      </c>
      <c r="AV44" s="52"/>
      <c r="AW44" s="52"/>
      <c r="AX44" s="52"/>
      <c r="AY44" s="52"/>
      <c r="AZ44" s="52"/>
      <c r="BA44" s="52"/>
      <c r="BB44" s="52"/>
      <c r="BC44" s="52"/>
      <c r="BD44" s="52"/>
      <c r="BE44" s="59"/>
    </row>
    <row r="45" spans="1:57" ht="101.25" customHeight="1">
      <c r="A45" s="50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69">
        <v>0</v>
      </c>
      <c r="L45" s="69">
        <v>1</v>
      </c>
      <c r="M45" s="69">
        <v>3</v>
      </c>
      <c r="N45" s="65">
        <f t="shared" si="26"/>
        <v>4</v>
      </c>
      <c r="O45" s="65"/>
      <c r="P45" s="71">
        <v>13</v>
      </c>
      <c r="Q45" s="71">
        <v>13</v>
      </c>
      <c r="R45" s="71">
        <v>5</v>
      </c>
      <c r="S45" s="71">
        <v>15</v>
      </c>
      <c r="T45" s="73">
        <v>15</v>
      </c>
      <c r="U45" s="72">
        <v>25</v>
      </c>
      <c r="V45" s="72">
        <v>40</v>
      </c>
      <c r="W45" s="72">
        <v>80</v>
      </c>
      <c r="X45" s="72">
        <v>85</v>
      </c>
      <c r="Y45" s="72">
        <v>115</v>
      </c>
      <c r="Z45" s="72">
        <v>120</v>
      </c>
      <c r="AA45" s="72">
        <v>36</v>
      </c>
      <c r="AB45" s="51">
        <f t="shared" si="27"/>
        <v>562</v>
      </c>
      <c r="AC45" s="52">
        <v>13</v>
      </c>
      <c r="AD45" s="52">
        <v>60</v>
      </c>
      <c r="AE45" s="52">
        <v>132</v>
      </c>
      <c r="AF45" s="52">
        <v>10</v>
      </c>
      <c r="AG45" s="52">
        <v>120</v>
      </c>
      <c r="AH45" s="52">
        <v>120</v>
      </c>
      <c r="AI45" s="52">
        <v>120</v>
      </c>
      <c r="AJ45" s="52">
        <v>180</v>
      </c>
      <c r="AK45" s="52">
        <v>80</v>
      </c>
      <c r="AL45" s="52">
        <v>65</v>
      </c>
      <c r="AM45" s="52">
        <v>180</v>
      </c>
      <c r="AN45" s="52">
        <v>65</v>
      </c>
      <c r="AO45" s="52">
        <f t="shared" si="25"/>
        <v>1145</v>
      </c>
      <c r="AP45" s="59">
        <f>AO45/SUM(P45:AA45)*100</f>
        <v>203.73665480427044</v>
      </c>
      <c r="AQ45" s="52">
        <v>65</v>
      </c>
      <c r="AR45" s="52">
        <v>82</v>
      </c>
      <c r="AS45" s="52">
        <v>82</v>
      </c>
      <c r="AT45" s="52">
        <v>120</v>
      </c>
      <c r="AU45" s="52">
        <v>120</v>
      </c>
      <c r="AV45" s="52"/>
      <c r="AW45" s="52"/>
      <c r="AX45" s="52"/>
      <c r="AY45" s="52"/>
      <c r="AZ45" s="52"/>
      <c r="BA45" s="52"/>
      <c r="BB45" s="52"/>
      <c r="BC45" s="52"/>
      <c r="BD45" s="52"/>
      <c r="BE45" s="59"/>
    </row>
    <row r="46" spans="1:57" ht="90.75" customHeight="1">
      <c r="A46" s="50" t="s">
        <v>61</v>
      </c>
      <c r="B46" s="50"/>
      <c r="C46" s="50"/>
      <c r="D46" s="50"/>
      <c r="E46" s="50"/>
      <c r="F46" s="50"/>
      <c r="G46" s="50"/>
      <c r="H46" s="50"/>
      <c r="I46" s="50"/>
      <c r="J46" s="50"/>
      <c r="K46" s="69">
        <v>1</v>
      </c>
      <c r="L46" s="69">
        <v>2</v>
      </c>
      <c r="M46" s="69">
        <v>0</v>
      </c>
      <c r="N46" s="65">
        <f t="shared" si="26"/>
        <v>3</v>
      </c>
      <c r="O46" s="65"/>
      <c r="P46" s="71">
        <v>1</v>
      </c>
      <c r="Q46" s="71">
        <v>3</v>
      </c>
      <c r="R46" s="71">
        <v>0</v>
      </c>
      <c r="S46" s="71">
        <v>10</v>
      </c>
      <c r="T46" s="72">
        <v>5</v>
      </c>
      <c r="U46" s="72">
        <v>6</v>
      </c>
      <c r="V46" s="72">
        <v>3</v>
      </c>
      <c r="W46" s="72">
        <v>0</v>
      </c>
      <c r="X46" s="72">
        <v>0</v>
      </c>
      <c r="Y46" s="72">
        <v>0</v>
      </c>
      <c r="Z46" s="72">
        <v>20</v>
      </c>
      <c r="AA46" s="72">
        <v>3</v>
      </c>
      <c r="AB46" s="51">
        <f t="shared" si="27"/>
        <v>51</v>
      </c>
      <c r="AC46" s="52">
        <v>5</v>
      </c>
      <c r="AD46" s="52">
        <v>3</v>
      </c>
      <c r="AE46" s="52">
        <v>5</v>
      </c>
      <c r="AF46" s="52">
        <v>0</v>
      </c>
      <c r="AG46" s="52">
        <v>5</v>
      </c>
      <c r="AH46" s="52">
        <v>7</v>
      </c>
      <c r="AI46" s="52">
        <v>3</v>
      </c>
      <c r="AJ46" s="52">
        <v>5</v>
      </c>
      <c r="AK46" s="52">
        <v>3</v>
      </c>
      <c r="AL46" s="52">
        <v>0</v>
      </c>
      <c r="AM46" s="52">
        <v>4</v>
      </c>
      <c r="AN46" s="52">
        <v>3</v>
      </c>
      <c r="AO46" s="52">
        <f t="shared" si="25"/>
        <v>43</v>
      </c>
      <c r="AP46" s="59">
        <f>AO46/SUM(P46:AA46)*100</f>
        <v>84.31372549019608</v>
      </c>
      <c r="AQ46" s="52">
        <v>9</v>
      </c>
      <c r="AR46" s="52">
        <v>3</v>
      </c>
      <c r="AS46" s="52">
        <v>3</v>
      </c>
      <c r="AT46" s="52">
        <v>50</v>
      </c>
      <c r="AU46" s="52">
        <v>4</v>
      </c>
      <c r="AV46" s="52"/>
      <c r="AW46" s="52"/>
      <c r="AX46" s="52"/>
      <c r="AY46" s="52"/>
      <c r="AZ46" s="52"/>
      <c r="BA46" s="52"/>
      <c r="BB46" s="52"/>
      <c r="BC46" s="52"/>
      <c r="BD46" s="52"/>
      <c r="BE46" s="59"/>
    </row>
    <row r="47" spans="1:57" ht="81.75" customHeight="1">
      <c r="A47" s="50" t="s">
        <v>62</v>
      </c>
      <c r="B47" s="50"/>
      <c r="C47" s="50"/>
      <c r="D47" s="50"/>
      <c r="E47" s="50"/>
      <c r="F47" s="50"/>
      <c r="G47" s="50"/>
      <c r="H47" s="50"/>
      <c r="I47" s="50"/>
      <c r="J47" s="50"/>
      <c r="K47" s="69">
        <v>10</v>
      </c>
      <c r="L47" s="69">
        <v>0</v>
      </c>
      <c r="M47" s="69">
        <v>0</v>
      </c>
      <c r="N47" s="65">
        <f t="shared" si="26"/>
        <v>10</v>
      </c>
      <c r="O47" s="65"/>
      <c r="P47" s="71">
        <v>20</v>
      </c>
      <c r="Q47" s="71">
        <v>40</v>
      </c>
      <c r="R47" s="71">
        <v>40</v>
      </c>
      <c r="S47" s="71">
        <v>40</v>
      </c>
      <c r="T47" s="72">
        <v>10</v>
      </c>
      <c r="U47" s="72">
        <v>28</v>
      </c>
      <c r="V47" s="72">
        <v>17</v>
      </c>
      <c r="W47" s="72">
        <v>32</v>
      </c>
      <c r="X47" s="72">
        <v>84</v>
      </c>
      <c r="Y47" s="72">
        <v>57</v>
      </c>
      <c r="Z47" s="72">
        <v>196</v>
      </c>
      <c r="AA47" s="72">
        <v>264</v>
      </c>
      <c r="AB47" s="51">
        <f t="shared" si="27"/>
        <v>828</v>
      </c>
      <c r="AC47" s="52">
        <v>73</v>
      </c>
      <c r="AD47" s="52">
        <v>71</v>
      </c>
      <c r="AE47" s="52">
        <v>108</v>
      </c>
      <c r="AF47" s="52">
        <v>31</v>
      </c>
      <c r="AG47" s="52">
        <v>105</v>
      </c>
      <c r="AH47" s="52">
        <v>109</v>
      </c>
      <c r="AI47" s="52">
        <v>98</v>
      </c>
      <c r="AJ47" s="52">
        <v>76</v>
      </c>
      <c r="AK47" s="52">
        <v>82</v>
      </c>
      <c r="AL47" s="52">
        <v>95</v>
      </c>
      <c r="AM47" s="52">
        <v>100</v>
      </c>
      <c r="AN47" s="52">
        <v>87</v>
      </c>
      <c r="AO47" s="52">
        <f t="shared" si="25"/>
        <v>1035</v>
      </c>
      <c r="AP47" s="59">
        <f>AO47/SUM(P47:AA47)*100</f>
        <v>125</v>
      </c>
      <c r="AQ47" s="52">
        <v>118</v>
      </c>
      <c r="AR47" s="52">
        <v>90</v>
      </c>
      <c r="AS47" s="52">
        <v>75</v>
      </c>
      <c r="AT47" s="52">
        <v>45</v>
      </c>
      <c r="AU47" s="52">
        <v>77</v>
      </c>
      <c r="AV47" s="52"/>
      <c r="AW47" s="52"/>
      <c r="AX47" s="52"/>
      <c r="AY47" s="52"/>
      <c r="AZ47" s="52"/>
      <c r="BA47" s="52"/>
      <c r="BB47" s="52"/>
      <c r="BC47" s="52"/>
      <c r="BD47" s="52"/>
      <c r="BE47" s="59"/>
    </row>
    <row r="48" spans="1:57" ht="65.25" customHeight="1">
      <c r="A48" s="50" t="s">
        <v>63</v>
      </c>
      <c r="B48" s="50"/>
      <c r="C48" s="50"/>
      <c r="D48" s="50"/>
      <c r="E48" s="50"/>
      <c r="F48" s="50"/>
      <c r="G48" s="50"/>
      <c r="H48" s="50"/>
      <c r="I48" s="50"/>
      <c r="J48" s="50"/>
      <c r="K48" s="69">
        <v>2236</v>
      </c>
      <c r="L48" s="69">
        <v>3500</v>
      </c>
      <c r="M48" s="69">
        <v>3119</v>
      </c>
      <c r="N48" s="65">
        <f t="shared" si="26"/>
        <v>8855</v>
      </c>
      <c r="O48" s="65"/>
      <c r="P48" s="71"/>
      <c r="Q48" s="71"/>
      <c r="R48" s="71"/>
      <c r="S48" s="71"/>
      <c r="T48" s="72"/>
      <c r="U48" s="72"/>
      <c r="V48" s="72"/>
      <c r="W48" s="72"/>
      <c r="X48" s="72"/>
      <c r="Y48" s="72"/>
      <c r="Z48" s="72"/>
      <c r="AA48" s="72"/>
      <c r="AB48" s="51">
        <f t="shared" si="27"/>
        <v>0</v>
      </c>
      <c r="AC48" s="52">
        <v>0</v>
      </c>
      <c r="AD48" s="52">
        <v>0</v>
      </c>
      <c r="AE48" s="52">
        <v>1600</v>
      </c>
      <c r="AF48" s="52">
        <v>400</v>
      </c>
      <c r="AG48" s="52">
        <v>7500</v>
      </c>
      <c r="AH48" s="52">
        <v>5200</v>
      </c>
      <c r="AI48" s="52">
        <v>1200</v>
      </c>
      <c r="AJ48" s="52">
        <v>3700</v>
      </c>
      <c r="AK48" s="52">
        <v>0</v>
      </c>
      <c r="AL48" s="52">
        <v>0</v>
      </c>
      <c r="AM48" s="52">
        <v>250</v>
      </c>
      <c r="AN48" s="52">
        <v>20</v>
      </c>
      <c r="AO48" s="52">
        <f t="shared" si="25"/>
        <v>19870</v>
      </c>
      <c r="AP48" s="59" t="s">
        <v>64</v>
      </c>
      <c r="AQ48" s="52">
        <v>50</v>
      </c>
      <c r="AR48" s="52">
        <v>300</v>
      </c>
      <c r="AS48" s="52">
        <v>500</v>
      </c>
      <c r="AT48" s="52">
        <v>60</v>
      </c>
      <c r="AU48" s="52">
        <v>75</v>
      </c>
      <c r="AV48" s="52"/>
      <c r="AW48" s="52"/>
      <c r="AX48" s="52"/>
      <c r="AY48" s="52"/>
      <c r="AZ48" s="52"/>
      <c r="BA48" s="52"/>
      <c r="BB48" s="52"/>
      <c r="BC48" s="52"/>
      <c r="BD48" s="52"/>
      <c r="BE48" s="59"/>
    </row>
    <row r="49" spans="1:57" ht="69.75" customHeight="1">
      <c r="A49" s="50" t="s">
        <v>65</v>
      </c>
      <c r="B49" s="50"/>
      <c r="C49" s="50"/>
      <c r="D49" s="50"/>
      <c r="E49" s="50"/>
      <c r="F49" s="50"/>
      <c r="G49" s="50"/>
      <c r="H49" s="50"/>
      <c r="I49" s="50"/>
      <c r="J49" s="50"/>
      <c r="K49" s="69">
        <v>0</v>
      </c>
      <c r="L49" s="69">
        <v>0</v>
      </c>
      <c r="M49" s="69">
        <v>0</v>
      </c>
      <c r="N49" s="65">
        <f t="shared" si="26"/>
        <v>0</v>
      </c>
      <c r="O49" s="65"/>
      <c r="P49" s="71">
        <v>0</v>
      </c>
      <c r="Q49" s="71">
        <v>78</v>
      </c>
      <c r="R49" s="71">
        <v>0</v>
      </c>
      <c r="S49" s="71">
        <v>0</v>
      </c>
      <c r="T49" s="73">
        <v>0</v>
      </c>
      <c r="U49" s="72">
        <v>3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9</v>
      </c>
      <c r="AB49" s="51">
        <f t="shared" si="27"/>
        <v>90</v>
      </c>
      <c r="AC49" s="52">
        <v>0</v>
      </c>
      <c r="AD49" s="52">
        <v>0</v>
      </c>
      <c r="AE49" s="52">
        <v>0</v>
      </c>
      <c r="AF49" s="74">
        <v>0</v>
      </c>
      <c r="AG49" s="52">
        <v>0</v>
      </c>
      <c r="AH49" s="52">
        <v>200</v>
      </c>
      <c r="AI49" s="52">
        <v>0</v>
      </c>
      <c r="AJ49" s="52">
        <v>14</v>
      </c>
      <c r="AK49" s="52">
        <v>0</v>
      </c>
      <c r="AL49" s="52">
        <v>0</v>
      </c>
      <c r="AM49" s="52">
        <v>0</v>
      </c>
      <c r="AN49" s="52">
        <v>0</v>
      </c>
      <c r="AO49" s="52">
        <f t="shared" si="25"/>
        <v>214</v>
      </c>
      <c r="AP49" s="60">
        <f>AO49/SUM(P49:AA49)*100</f>
        <v>237.77777777777777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/>
      <c r="AW49" s="52"/>
      <c r="AX49" s="52"/>
      <c r="AY49" s="52"/>
      <c r="AZ49" s="52"/>
      <c r="BA49" s="52"/>
      <c r="BB49" s="52"/>
      <c r="BC49" s="52"/>
      <c r="BD49" s="52"/>
      <c r="BE49" s="60"/>
    </row>
    <row r="50" spans="1:57" ht="60" customHeight="1">
      <c r="A50" s="50" t="s">
        <v>66</v>
      </c>
      <c r="B50" s="50"/>
      <c r="C50" s="50"/>
      <c r="D50" s="50"/>
      <c r="E50" s="50"/>
      <c r="F50" s="50"/>
      <c r="G50" s="50"/>
      <c r="H50" s="50"/>
      <c r="I50" s="50"/>
      <c r="J50" s="50"/>
      <c r="K50" s="69">
        <v>10950</v>
      </c>
      <c r="L50" s="69">
        <v>35500</v>
      </c>
      <c r="M50" s="69">
        <v>24400</v>
      </c>
      <c r="N50" s="65">
        <f t="shared" si="26"/>
        <v>70850</v>
      </c>
      <c r="O50" s="65"/>
      <c r="P50" s="71">
        <v>15000</v>
      </c>
      <c r="Q50" s="71">
        <v>15000</v>
      </c>
      <c r="R50" s="71">
        <v>400</v>
      </c>
      <c r="S50" s="71">
        <v>1200</v>
      </c>
      <c r="T50" s="72">
        <v>78</v>
      </c>
      <c r="U50" s="72">
        <v>30000</v>
      </c>
      <c r="V50" s="72">
        <v>93000</v>
      </c>
      <c r="W50" s="72">
        <v>60000</v>
      </c>
      <c r="X50" s="72">
        <v>60000</v>
      </c>
      <c r="Y50" s="72">
        <v>448000</v>
      </c>
      <c r="Z50" s="72">
        <v>45200</v>
      </c>
      <c r="AA50" s="72">
        <v>10500</v>
      </c>
      <c r="AB50" s="51">
        <f t="shared" si="27"/>
        <v>778378</v>
      </c>
      <c r="AC50" s="52">
        <v>56642</v>
      </c>
      <c r="AD50" s="52">
        <v>65000</v>
      </c>
      <c r="AE50" s="52">
        <v>39000</v>
      </c>
      <c r="AF50" s="52">
        <v>10000</v>
      </c>
      <c r="AG50" s="52">
        <v>9000</v>
      </c>
      <c r="AH50" s="52">
        <v>17000</v>
      </c>
      <c r="AI50" s="52">
        <v>87800</v>
      </c>
      <c r="AJ50" s="52">
        <v>85530</v>
      </c>
      <c r="AK50" s="52">
        <v>74700</v>
      </c>
      <c r="AL50" s="52">
        <v>90030</v>
      </c>
      <c r="AM50" s="52">
        <v>52550</v>
      </c>
      <c r="AN50" s="52">
        <v>11650</v>
      </c>
      <c r="AO50" s="52">
        <f t="shared" si="25"/>
        <v>598902</v>
      </c>
      <c r="AP50" s="59">
        <f>AO50/SUM(P50:AA50)*100</f>
        <v>76.94230823584428</v>
      </c>
      <c r="AQ50" s="52">
        <v>7850</v>
      </c>
      <c r="AR50" s="52">
        <v>13769</v>
      </c>
      <c r="AS50" s="52">
        <v>15350</v>
      </c>
      <c r="AT50" s="52">
        <v>13170</v>
      </c>
      <c r="AU50" s="52">
        <v>36072</v>
      </c>
      <c r="AV50" s="52"/>
      <c r="AW50" s="52"/>
      <c r="AX50" s="52"/>
      <c r="AY50" s="52"/>
      <c r="AZ50" s="52"/>
      <c r="BA50" s="52"/>
      <c r="BB50" s="52"/>
      <c r="BC50" s="52"/>
      <c r="BD50" s="52"/>
      <c r="BE50" s="59"/>
    </row>
    <row r="51" spans="1:57" ht="56.25" customHeight="1">
      <c r="A51" s="50" t="s">
        <v>67</v>
      </c>
      <c r="B51" s="50"/>
      <c r="C51" s="50"/>
      <c r="D51" s="50"/>
      <c r="E51" s="50"/>
      <c r="F51" s="50"/>
      <c r="G51" s="50"/>
      <c r="H51" s="50"/>
      <c r="I51" s="50"/>
      <c r="J51" s="50"/>
      <c r="K51" s="69">
        <v>0</v>
      </c>
      <c r="L51" s="69">
        <v>0</v>
      </c>
      <c r="M51" s="69">
        <v>0</v>
      </c>
      <c r="N51" s="65">
        <f t="shared" si="26"/>
        <v>0</v>
      </c>
      <c r="O51" s="65"/>
      <c r="P51" s="71">
        <v>0</v>
      </c>
      <c r="Q51" s="71">
        <v>0</v>
      </c>
      <c r="R51" s="71">
        <v>0</v>
      </c>
      <c r="S51" s="71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51">
        <f t="shared" si="27"/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105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f t="shared" si="25"/>
        <v>105</v>
      </c>
      <c r="AP51" s="59" t="s">
        <v>64</v>
      </c>
      <c r="AQ51" s="52">
        <v>0</v>
      </c>
      <c r="AR51" s="52">
        <v>0</v>
      </c>
      <c r="AS51" s="52">
        <v>0</v>
      </c>
      <c r="AT51" s="52">
        <v>0</v>
      </c>
      <c r="AU51" s="52">
        <v>0</v>
      </c>
      <c r="AV51" s="52"/>
      <c r="AW51" s="52"/>
      <c r="AX51" s="52"/>
      <c r="AY51" s="52"/>
      <c r="AZ51" s="52"/>
      <c r="BA51" s="52"/>
      <c r="BB51" s="52"/>
      <c r="BC51" s="52"/>
      <c r="BD51" s="52"/>
      <c r="BE51" s="59"/>
    </row>
    <row r="52" spans="1:57" ht="60.75" customHeight="1">
      <c r="A52" s="50" t="s">
        <v>68</v>
      </c>
      <c r="B52" s="50"/>
      <c r="C52" s="50"/>
      <c r="D52" s="50"/>
      <c r="E52" s="50"/>
      <c r="F52" s="50"/>
      <c r="G52" s="50"/>
      <c r="H52" s="50"/>
      <c r="I52" s="50"/>
      <c r="J52" s="50"/>
      <c r="K52" s="69">
        <v>0</v>
      </c>
      <c r="L52" s="69">
        <v>15</v>
      </c>
      <c r="M52" s="69">
        <v>20</v>
      </c>
      <c r="N52" s="65">
        <f t="shared" si="26"/>
        <v>35</v>
      </c>
      <c r="O52" s="65"/>
      <c r="P52" s="71">
        <v>80</v>
      </c>
      <c r="Q52" s="71">
        <v>80</v>
      </c>
      <c r="R52" s="71">
        <v>40</v>
      </c>
      <c r="S52" s="71">
        <v>90</v>
      </c>
      <c r="T52" s="72">
        <v>90</v>
      </c>
      <c r="U52" s="72">
        <v>75</v>
      </c>
      <c r="V52" s="72">
        <v>60</v>
      </c>
      <c r="W52" s="72">
        <v>60</v>
      </c>
      <c r="X52" s="72">
        <v>70</v>
      </c>
      <c r="Y52" s="72">
        <v>65</v>
      </c>
      <c r="Z52" s="72">
        <v>80</v>
      </c>
      <c r="AA52" s="72">
        <v>30</v>
      </c>
      <c r="AB52" s="51">
        <f t="shared" si="27"/>
        <v>820</v>
      </c>
      <c r="AC52" s="52">
        <v>80</v>
      </c>
      <c r="AD52" s="52">
        <v>90</v>
      </c>
      <c r="AE52" s="52">
        <v>80</v>
      </c>
      <c r="AF52" s="52">
        <v>50</v>
      </c>
      <c r="AG52" s="52">
        <v>105</v>
      </c>
      <c r="AH52" s="52">
        <v>100</v>
      </c>
      <c r="AI52" s="52">
        <v>105</v>
      </c>
      <c r="AJ52" s="52">
        <v>90</v>
      </c>
      <c r="AK52" s="52">
        <v>85</v>
      </c>
      <c r="AL52" s="52">
        <v>100</v>
      </c>
      <c r="AM52" s="52">
        <v>75</v>
      </c>
      <c r="AN52" s="52">
        <v>25</v>
      </c>
      <c r="AO52" s="52">
        <f t="shared" si="25"/>
        <v>985</v>
      </c>
      <c r="AP52" s="59">
        <f>AO52/SUM(P52:AA52)*100</f>
        <v>120.1219512195122</v>
      </c>
      <c r="AQ52" s="52">
        <v>60</v>
      </c>
      <c r="AR52" s="52">
        <v>55</v>
      </c>
      <c r="AS52" s="52">
        <v>55</v>
      </c>
      <c r="AT52" s="52">
        <v>45</v>
      </c>
      <c r="AU52" s="52">
        <v>60</v>
      </c>
      <c r="AV52" s="52"/>
      <c r="AW52" s="52"/>
      <c r="AX52" s="52"/>
      <c r="AY52" s="52"/>
      <c r="AZ52" s="52"/>
      <c r="BA52" s="52"/>
      <c r="BB52" s="52"/>
      <c r="BC52" s="52"/>
      <c r="BD52" s="52"/>
      <c r="BE52" s="59"/>
    </row>
    <row r="53" spans="1:57" ht="65.25" customHeight="1">
      <c r="A53" s="50" t="s">
        <v>69</v>
      </c>
      <c r="B53" s="50"/>
      <c r="C53" s="50"/>
      <c r="D53" s="50"/>
      <c r="E53" s="50"/>
      <c r="F53" s="50"/>
      <c r="G53" s="50"/>
      <c r="H53" s="50"/>
      <c r="I53" s="50"/>
      <c r="J53" s="50"/>
      <c r="K53" s="69">
        <v>0</v>
      </c>
      <c r="L53" s="69">
        <v>0</v>
      </c>
      <c r="M53" s="69">
        <v>0</v>
      </c>
      <c r="N53" s="65">
        <f t="shared" si="26"/>
        <v>0</v>
      </c>
      <c r="O53" s="65"/>
      <c r="P53" s="71">
        <v>0</v>
      </c>
      <c r="Q53" s="71">
        <v>0</v>
      </c>
      <c r="R53" s="71">
        <v>0</v>
      </c>
      <c r="S53" s="71">
        <v>0</v>
      </c>
      <c r="T53" s="72">
        <v>0</v>
      </c>
      <c r="U53" s="72">
        <v>5</v>
      </c>
      <c r="V53" s="72">
        <v>3</v>
      </c>
      <c r="W53" s="72">
        <v>0</v>
      </c>
      <c r="X53" s="72">
        <v>0</v>
      </c>
      <c r="Y53" s="72">
        <v>0</v>
      </c>
      <c r="Z53" s="72">
        <v>5</v>
      </c>
      <c r="AA53" s="72">
        <v>8</v>
      </c>
      <c r="AB53" s="51">
        <f t="shared" si="27"/>
        <v>21</v>
      </c>
      <c r="AC53" s="52">
        <v>5</v>
      </c>
      <c r="AD53" s="52">
        <v>10</v>
      </c>
      <c r="AE53" s="52">
        <v>5</v>
      </c>
      <c r="AF53" s="52">
        <v>0</v>
      </c>
      <c r="AG53" s="52">
        <v>8</v>
      </c>
      <c r="AH53" s="52">
        <v>16</v>
      </c>
      <c r="AI53" s="52">
        <v>7</v>
      </c>
      <c r="AJ53" s="52">
        <v>6</v>
      </c>
      <c r="AK53" s="52">
        <v>5</v>
      </c>
      <c r="AL53" s="52">
        <v>5</v>
      </c>
      <c r="AM53" s="52">
        <v>42</v>
      </c>
      <c r="AN53" s="52">
        <v>20</v>
      </c>
      <c r="AO53" s="52">
        <f t="shared" si="25"/>
        <v>129</v>
      </c>
      <c r="AP53" s="59">
        <f>AO53/SUM(P53:AA53)*100</f>
        <v>614.2857142857143</v>
      </c>
      <c r="AQ53" s="52">
        <v>18</v>
      </c>
      <c r="AR53" s="52">
        <v>18</v>
      </c>
      <c r="AS53" s="52">
        <v>6</v>
      </c>
      <c r="AT53" s="52">
        <v>12</v>
      </c>
      <c r="AU53" s="52">
        <v>6</v>
      </c>
      <c r="AV53" s="52"/>
      <c r="AW53" s="52"/>
      <c r="AX53" s="52"/>
      <c r="AY53" s="52"/>
      <c r="AZ53" s="52"/>
      <c r="BA53" s="52"/>
      <c r="BB53" s="52"/>
      <c r="BC53" s="52"/>
      <c r="BD53" s="52"/>
      <c r="BE53" s="59"/>
    </row>
    <row r="57" spans="21:29" ht="15">
      <c r="U57" s="54"/>
      <c r="V57" s="54"/>
      <c r="W57" s="54"/>
      <c r="X57" s="54"/>
      <c r="Y57" s="54"/>
      <c r="Z57" s="54"/>
      <c r="AA57" s="54"/>
      <c r="AB57" s="54"/>
      <c r="AC57" s="54"/>
    </row>
    <row r="58" spans="21:29" ht="15">
      <c r="U58" s="54"/>
      <c r="V58" s="54"/>
      <c r="W58" s="54"/>
      <c r="X58" s="54"/>
      <c r="Y58" s="54"/>
      <c r="Z58" s="54"/>
      <c r="AA58" s="54"/>
      <c r="AB58" s="54"/>
      <c r="AC58" s="54"/>
    </row>
    <row r="59" spans="21:29" ht="15">
      <c r="U59" s="54"/>
      <c r="V59" s="54"/>
      <c r="W59" s="54"/>
      <c r="X59" s="54"/>
      <c r="Y59" s="54"/>
      <c r="Z59" s="54"/>
      <c r="AA59" s="54"/>
      <c r="AB59" s="54"/>
      <c r="AC59" s="54"/>
    </row>
    <row r="60" spans="21:29" ht="15">
      <c r="U60" s="54"/>
      <c r="V60" s="54"/>
      <c r="W60" s="54"/>
      <c r="X60" s="54"/>
      <c r="Y60" s="54"/>
      <c r="Z60" s="54"/>
      <c r="AA60" s="54"/>
      <c r="AB60" s="54"/>
      <c r="AC60" s="54"/>
    </row>
    <row r="61" spans="21:43" ht="15">
      <c r="U61" s="54"/>
      <c r="V61" s="54"/>
      <c r="W61" s="54"/>
      <c r="X61" s="54"/>
      <c r="Y61" s="54"/>
      <c r="Z61" s="54"/>
      <c r="AA61" s="54"/>
      <c r="AB61" s="54"/>
      <c r="AC61" s="54"/>
      <c r="AM61" s="48" t="s">
        <v>128</v>
      </c>
      <c r="AN61" s="111">
        <v>7</v>
      </c>
      <c r="AO61" s="111">
        <v>10</v>
      </c>
      <c r="AP61" s="111">
        <v>12</v>
      </c>
      <c r="AQ61" s="111">
        <v>5</v>
      </c>
    </row>
    <row r="62" spans="1:57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66"/>
      <c r="L62" s="66"/>
      <c r="M62" s="66"/>
      <c r="N62" s="66"/>
      <c r="O62" s="66"/>
      <c r="P62" s="66"/>
      <c r="Q62" s="4"/>
      <c r="R62" s="4"/>
      <c r="S62" s="4"/>
      <c r="T62" s="4"/>
      <c r="U62" s="54"/>
      <c r="V62" s="54"/>
      <c r="W62" s="54"/>
      <c r="X62" s="54"/>
      <c r="Y62" s="54"/>
      <c r="Z62" s="54"/>
      <c r="AA62" s="54"/>
      <c r="AB62" s="54"/>
      <c r="AC62" s="5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66"/>
      <c r="L63" s="66"/>
      <c r="M63" s="66"/>
      <c r="N63" s="66"/>
      <c r="O63" s="66"/>
      <c r="P63" s="66"/>
      <c r="Q63" s="4"/>
      <c r="R63" s="4"/>
      <c r="S63" s="4"/>
      <c r="T63" s="4"/>
      <c r="U63" s="54"/>
      <c r="V63" s="54"/>
      <c r="W63" s="54"/>
      <c r="X63" s="54"/>
      <c r="Y63" s="54"/>
      <c r="Z63" s="54"/>
      <c r="AA63" s="54"/>
      <c r="AB63" s="54"/>
      <c r="AC63" s="5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66"/>
      <c r="L64" s="66"/>
      <c r="M64" s="66"/>
      <c r="N64" s="66"/>
      <c r="O64" s="66"/>
      <c r="P64" s="66"/>
      <c r="Q64" s="4"/>
      <c r="R64" s="4"/>
      <c r="S64" s="4"/>
      <c r="T64" s="4"/>
      <c r="U64" s="54"/>
      <c r="V64" s="54"/>
      <c r="W64" s="54"/>
      <c r="X64" s="54"/>
      <c r="Y64" s="54"/>
      <c r="Z64" s="54"/>
      <c r="AA64" s="54"/>
      <c r="AB64" s="54"/>
      <c r="AC64" s="5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66"/>
      <c r="L65" s="66"/>
      <c r="M65" s="66"/>
      <c r="N65" s="66"/>
      <c r="O65" s="66"/>
      <c r="P65" s="66"/>
      <c r="Q65" s="4"/>
      <c r="R65" s="4"/>
      <c r="S65" s="4"/>
      <c r="T65" s="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66"/>
      <c r="L66" s="66"/>
      <c r="M66" s="66"/>
      <c r="N66" s="66"/>
      <c r="O66" s="66"/>
      <c r="P66" s="66"/>
      <c r="Q66" s="4"/>
      <c r="R66" s="4"/>
      <c r="S66" s="4"/>
      <c r="T66" s="4"/>
      <c r="U66" s="54"/>
      <c r="V66" s="54"/>
      <c r="W66" s="54"/>
      <c r="X66" s="54"/>
      <c r="Y66" s="54"/>
      <c r="Z66" s="54"/>
      <c r="AA66" s="54"/>
      <c r="AB66" s="54"/>
      <c r="AC66" s="5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66"/>
      <c r="L67" s="66"/>
      <c r="M67" s="66"/>
      <c r="N67" s="66"/>
      <c r="O67" s="66"/>
      <c r="P67" s="66"/>
      <c r="Q67" s="4"/>
      <c r="R67" s="4"/>
      <c r="S67" s="4"/>
      <c r="T67" s="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66"/>
      <c r="L68" s="66"/>
      <c r="M68" s="66"/>
      <c r="N68" s="66"/>
      <c r="O68" s="66"/>
      <c r="P68" s="66"/>
      <c r="Q68" s="4"/>
      <c r="R68" s="4"/>
      <c r="S68" s="4"/>
      <c r="T68" s="4"/>
      <c r="U68" s="54"/>
      <c r="V68" s="54"/>
      <c r="W68" s="54"/>
      <c r="X68" s="54"/>
      <c r="Y68" s="54"/>
      <c r="Z68" s="54"/>
      <c r="AA68" s="54"/>
      <c r="AB68" s="54"/>
      <c r="AC68" s="5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66"/>
      <c r="L69" s="66"/>
      <c r="M69" s="66"/>
      <c r="N69" s="66"/>
      <c r="O69" s="66"/>
      <c r="P69" s="66"/>
      <c r="Q69" s="4"/>
      <c r="R69" s="4"/>
      <c r="S69" s="4"/>
      <c r="T69" s="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</sheetData>
  <sheetProtection/>
  <mergeCells count="5">
    <mergeCell ref="A11:AA11"/>
    <mergeCell ref="A20:AA20"/>
    <mergeCell ref="AQ28:AW28"/>
    <mergeCell ref="K31:V31"/>
    <mergeCell ref="A40:AG4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V64"/>
  <sheetViews>
    <sheetView zoomScale="50" zoomScaleNormal="50" zoomScalePageLayoutView="0" workbookViewId="0" topLeftCell="A1">
      <selection activeCell="D21" sqref="D21"/>
    </sheetView>
  </sheetViews>
  <sheetFormatPr defaultColWidth="11.421875" defaultRowHeight="15"/>
  <cols>
    <col min="2" max="2" width="55.28125" style="0" customWidth="1"/>
    <col min="3" max="3" width="10.7109375" style="0" customWidth="1"/>
    <col min="4" max="4" width="16.57421875" style="0" customWidth="1"/>
    <col min="5" max="5" width="14.421875" style="0" customWidth="1"/>
    <col min="6" max="6" width="10.7109375" style="0" bestFit="1" customWidth="1"/>
    <col min="7" max="7" width="14.28125" style="0" customWidth="1"/>
    <col min="8" max="8" width="13.28125" style="0" customWidth="1"/>
    <col min="10" max="10" width="14.421875" style="0" customWidth="1"/>
    <col min="12" max="12" width="13.8515625" style="0" customWidth="1"/>
    <col min="14" max="14" width="23.7109375" style="0" customWidth="1"/>
  </cols>
  <sheetData>
    <row r="1" ht="15.75" thickBot="1"/>
    <row r="2" spans="3:22" ht="45">
      <c r="C2" s="124">
        <v>2015</v>
      </c>
      <c r="D2" s="124"/>
      <c r="E2" s="124">
        <v>2016</v>
      </c>
      <c r="F2" s="124"/>
      <c r="G2" s="124">
        <v>2017</v>
      </c>
      <c r="H2" s="124"/>
      <c r="I2" s="124">
        <v>2018</v>
      </c>
      <c r="J2" s="124"/>
      <c r="K2" s="88"/>
      <c r="L2" s="114" t="s">
        <v>127</v>
      </c>
      <c r="N2" s="96"/>
      <c r="O2" s="97"/>
      <c r="P2" s="97"/>
      <c r="Q2" s="97"/>
      <c r="R2" s="97"/>
      <c r="S2" s="97"/>
      <c r="T2" s="97"/>
      <c r="U2" s="97"/>
      <c r="V2" s="98"/>
    </row>
    <row r="3" spans="3:22" ht="15">
      <c r="C3" s="88" t="s">
        <v>119</v>
      </c>
      <c r="D3" s="88" t="s">
        <v>120</v>
      </c>
      <c r="E3" s="88" t="s">
        <v>119</v>
      </c>
      <c r="F3" s="88" t="s">
        <v>120</v>
      </c>
      <c r="G3" s="88" t="s">
        <v>119</v>
      </c>
      <c r="H3" s="88" t="s">
        <v>120</v>
      </c>
      <c r="I3" s="88" t="s">
        <v>119</v>
      </c>
      <c r="J3" s="88" t="s">
        <v>120</v>
      </c>
      <c r="K3" s="88"/>
      <c r="L3" s="88"/>
      <c r="N3" s="99"/>
      <c r="O3" s="100"/>
      <c r="P3" s="100"/>
      <c r="Q3" s="100">
        <v>2015</v>
      </c>
      <c r="R3" s="100">
        <v>2016</v>
      </c>
      <c r="S3" s="100">
        <v>2017</v>
      </c>
      <c r="T3" s="100">
        <v>2018</v>
      </c>
      <c r="U3" s="100"/>
      <c r="V3" s="102"/>
    </row>
    <row r="4" spans="2:22" ht="40.5" customHeight="1">
      <c r="B4" s="108" t="s">
        <v>25</v>
      </c>
      <c r="C4" s="91">
        <v>847854</v>
      </c>
      <c r="D4" s="93">
        <v>282618</v>
      </c>
      <c r="E4" s="67">
        <v>3025944</v>
      </c>
      <c r="F4" s="93">
        <v>252162</v>
      </c>
      <c r="G4" s="91">
        <v>3025944</v>
      </c>
      <c r="H4" s="93">
        <v>221846</v>
      </c>
      <c r="I4" s="88"/>
      <c r="J4" s="95">
        <v>217663</v>
      </c>
      <c r="K4" s="88">
        <f>J4/7</f>
        <v>31094.714285714286</v>
      </c>
      <c r="L4" s="95">
        <f>K4*12</f>
        <v>373136.5714285714</v>
      </c>
      <c r="N4" s="99"/>
      <c r="O4" s="126" t="s">
        <v>125</v>
      </c>
      <c r="P4" s="126"/>
      <c r="Q4" s="101">
        <v>282618</v>
      </c>
      <c r="R4" s="101">
        <v>252162</v>
      </c>
      <c r="S4" s="101">
        <v>221846</v>
      </c>
      <c r="T4" s="101">
        <v>217663</v>
      </c>
      <c r="U4" s="100"/>
      <c r="V4" s="102"/>
    </row>
    <row r="5" spans="2:22" ht="35.25" customHeight="1">
      <c r="B5" s="108" t="s">
        <v>83</v>
      </c>
      <c r="C5" s="7"/>
      <c r="D5" s="67"/>
      <c r="E5" s="67"/>
      <c r="F5" s="88"/>
      <c r="G5" s="88"/>
      <c r="H5" s="95">
        <v>81600</v>
      </c>
      <c r="I5" s="88"/>
      <c r="J5" s="95">
        <v>88063</v>
      </c>
      <c r="K5" s="88">
        <f>J5/7</f>
        <v>12580.42857142857</v>
      </c>
      <c r="L5" s="95">
        <f>K5*12</f>
        <v>150965.14285714284</v>
      </c>
      <c r="N5" s="99"/>
      <c r="O5" s="100"/>
      <c r="P5" s="100"/>
      <c r="Q5" s="100"/>
      <c r="R5" s="100"/>
      <c r="S5" s="100"/>
      <c r="T5" s="100"/>
      <c r="U5" s="100"/>
      <c r="V5" s="102"/>
    </row>
    <row r="6" spans="2:22" ht="21.75" customHeight="1">
      <c r="B6" s="7" t="s">
        <v>26</v>
      </c>
      <c r="C6" s="7">
        <v>22320</v>
      </c>
      <c r="D6" s="93">
        <v>7440</v>
      </c>
      <c r="E6" s="67">
        <v>106120</v>
      </c>
      <c r="F6" s="95">
        <v>8843</v>
      </c>
      <c r="G6" s="92">
        <v>248614</v>
      </c>
      <c r="H6" s="95">
        <v>20718</v>
      </c>
      <c r="I6" s="92">
        <v>132530</v>
      </c>
      <c r="J6" s="95"/>
      <c r="K6" s="88">
        <f>J6/7</f>
        <v>0</v>
      </c>
      <c r="L6" s="95">
        <v>32456.571428571428</v>
      </c>
      <c r="N6" s="99"/>
      <c r="O6" s="100"/>
      <c r="P6" s="100"/>
      <c r="Q6" s="100"/>
      <c r="R6" s="100"/>
      <c r="S6" s="100"/>
      <c r="T6" s="100"/>
      <c r="U6" s="100"/>
      <c r="V6" s="102"/>
    </row>
    <row r="7" spans="2:22" ht="21.75" customHeight="1">
      <c r="B7" s="7" t="s">
        <v>27</v>
      </c>
      <c r="C7" s="7">
        <v>868.3333333333334</v>
      </c>
      <c r="D7" s="93">
        <v>868.3333333333334</v>
      </c>
      <c r="F7" s="93">
        <v>3920.5</v>
      </c>
      <c r="G7" s="88"/>
      <c r="H7" s="94">
        <v>4667</v>
      </c>
      <c r="I7" s="88"/>
      <c r="J7" s="95"/>
      <c r="K7" s="88">
        <f>J7/7</f>
        <v>0</v>
      </c>
      <c r="L7" s="95">
        <v>7374.857142857143</v>
      </c>
      <c r="N7" s="99"/>
      <c r="O7" s="100"/>
      <c r="P7" s="100"/>
      <c r="Q7" s="100"/>
      <c r="R7" s="100"/>
      <c r="S7" s="100"/>
      <c r="T7" s="100"/>
      <c r="U7" s="100"/>
      <c r="V7" s="102"/>
    </row>
    <row r="8" spans="2:22" ht="21.75" customHeight="1">
      <c r="B8" s="7" t="s">
        <v>28</v>
      </c>
      <c r="C8" s="7"/>
      <c r="D8" s="93">
        <v>290.6666666666667</v>
      </c>
      <c r="E8" s="67"/>
      <c r="F8" s="94">
        <v>319.25</v>
      </c>
      <c r="G8" s="88"/>
      <c r="H8" s="94">
        <v>482</v>
      </c>
      <c r="I8" s="88"/>
      <c r="J8" s="94">
        <v>535</v>
      </c>
      <c r="K8" s="88"/>
      <c r="L8" s="95"/>
      <c r="N8" s="99"/>
      <c r="O8" s="100"/>
      <c r="P8" s="100"/>
      <c r="Q8" s="100"/>
      <c r="R8" s="100"/>
      <c r="S8" s="100"/>
      <c r="T8" s="100"/>
      <c r="U8" s="100"/>
      <c r="V8" s="102"/>
    </row>
    <row r="9" spans="2:22" ht="21.75" customHeight="1">
      <c r="B9" s="7" t="s">
        <v>29</v>
      </c>
      <c r="C9" s="7">
        <v>3871</v>
      </c>
      <c r="D9" s="93">
        <v>1290.3333333333333</v>
      </c>
      <c r="E9" s="67"/>
      <c r="F9" s="88">
        <v>1616</v>
      </c>
      <c r="G9" s="88"/>
      <c r="H9" s="94">
        <v>2334</v>
      </c>
      <c r="I9" s="88"/>
      <c r="J9" s="94">
        <v>2681</v>
      </c>
      <c r="K9" s="88"/>
      <c r="L9" s="95"/>
      <c r="N9" s="99"/>
      <c r="O9" s="100"/>
      <c r="P9" s="100"/>
      <c r="Q9" s="100"/>
      <c r="R9" s="100"/>
      <c r="S9" s="100"/>
      <c r="T9" s="100"/>
      <c r="U9" s="100"/>
      <c r="V9" s="102"/>
    </row>
    <row r="10" spans="2:22" ht="21.75" customHeight="1">
      <c r="B10" s="7" t="s">
        <v>30</v>
      </c>
      <c r="C10" s="93">
        <v>1700</v>
      </c>
      <c r="E10" s="95">
        <v>8031</v>
      </c>
      <c r="G10" s="95">
        <v>14026</v>
      </c>
      <c r="H10" s="88"/>
      <c r="I10" s="95">
        <v>7872</v>
      </c>
      <c r="J10" s="88"/>
      <c r="K10" s="88">
        <f>I10/7</f>
        <v>1124.5714285714287</v>
      </c>
      <c r="L10" s="95">
        <v>15200</v>
      </c>
      <c r="N10" s="99"/>
      <c r="O10" s="100"/>
      <c r="P10" s="100"/>
      <c r="Q10" s="100"/>
      <c r="R10" s="100"/>
      <c r="S10" s="100"/>
      <c r="T10" s="100"/>
      <c r="U10" s="100"/>
      <c r="V10" s="102"/>
    </row>
    <row r="11" spans="2:22" ht="21.75" customHeight="1">
      <c r="B11" s="7" t="s">
        <v>31</v>
      </c>
      <c r="C11" s="106">
        <v>19279</v>
      </c>
      <c r="D11" s="67"/>
      <c r="E11" s="93">
        <v>26486</v>
      </c>
      <c r="F11" s="88"/>
      <c r="G11" s="95">
        <v>35574</v>
      </c>
      <c r="H11" s="88"/>
      <c r="I11" s="95">
        <v>16724</v>
      </c>
      <c r="J11" s="88">
        <f>I11/7*12</f>
        <v>28669.71428571429</v>
      </c>
      <c r="K11" s="92">
        <f>I11+2800</f>
        <v>19524</v>
      </c>
      <c r="L11" s="95">
        <f>K11+14500</f>
        <v>34024</v>
      </c>
      <c r="N11" s="99"/>
      <c r="O11" s="100"/>
      <c r="P11" s="100"/>
      <c r="Q11" s="100"/>
      <c r="R11" s="100"/>
      <c r="S11" s="100"/>
      <c r="T11" s="100"/>
      <c r="U11" s="100"/>
      <c r="V11" s="102"/>
    </row>
    <row r="12" spans="2:22" ht="18">
      <c r="B12" s="7" t="s">
        <v>106</v>
      </c>
      <c r="C12" s="7"/>
      <c r="D12" s="88"/>
      <c r="E12" s="95">
        <v>1020</v>
      </c>
      <c r="F12" s="88"/>
      <c r="G12" s="95">
        <v>1200</v>
      </c>
      <c r="H12" s="88"/>
      <c r="I12" s="95">
        <v>1130</v>
      </c>
      <c r="J12" s="88"/>
      <c r="K12" s="88"/>
      <c r="L12" s="88"/>
      <c r="N12" s="99"/>
      <c r="O12" s="100"/>
      <c r="P12" s="100"/>
      <c r="Q12" s="100"/>
      <c r="R12" s="100"/>
      <c r="S12" s="100"/>
      <c r="T12" s="100"/>
      <c r="U12" s="100"/>
      <c r="V12" s="102"/>
    </row>
    <row r="13" spans="2:22" ht="18">
      <c r="B13" s="7" t="s">
        <v>107</v>
      </c>
      <c r="C13" s="106">
        <v>1500</v>
      </c>
      <c r="D13" s="88"/>
      <c r="E13" s="95">
        <v>8031</v>
      </c>
      <c r="F13" s="88"/>
      <c r="G13" s="95">
        <v>14026</v>
      </c>
      <c r="H13" s="88"/>
      <c r="I13" s="95">
        <v>7872</v>
      </c>
      <c r="J13" s="88"/>
      <c r="K13" s="88">
        <f>I13/7</f>
        <v>1124.5714285714287</v>
      </c>
      <c r="L13" s="95">
        <v>15000</v>
      </c>
      <c r="N13" s="99"/>
      <c r="O13" s="100"/>
      <c r="P13" s="100"/>
      <c r="Q13" s="100"/>
      <c r="R13" s="100"/>
      <c r="S13" s="100"/>
      <c r="T13" s="100"/>
      <c r="U13" s="100"/>
      <c r="V13" s="102"/>
    </row>
    <row r="14" spans="2:22" ht="18">
      <c r="B14" s="89" t="s">
        <v>108</v>
      </c>
      <c r="C14" s="89"/>
      <c r="D14" s="90"/>
      <c r="E14" s="90"/>
      <c r="F14" s="90"/>
      <c r="G14" s="90"/>
      <c r="H14" s="90"/>
      <c r="I14" s="90"/>
      <c r="J14" s="90"/>
      <c r="K14" s="88"/>
      <c r="L14" s="88"/>
      <c r="N14" s="99"/>
      <c r="O14" s="100"/>
      <c r="P14" s="100"/>
      <c r="Q14" s="100"/>
      <c r="R14" s="100"/>
      <c r="S14" s="100"/>
      <c r="T14" s="100"/>
      <c r="U14" s="100"/>
      <c r="V14" s="102"/>
    </row>
    <row r="15" spans="2:22" ht="18.75" thickBot="1">
      <c r="B15" s="7" t="s">
        <v>109</v>
      </c>
      <c r="C15" s="106">
        <v>3932</v>
      </c>
      <c r="D15" s="88"/>
      <c r="E15" s="94">
        <v>3485</v>
      </c>
      <c r="F15" s="88"/>
      <c r="G15" s="95">
        <v>4897</v>
      </c>
      <c r="H15" s="88"/>
      <c r="I15" s="95">
        <v>6357</v>
      </c>
      <c r="J15" s="88"/>
      <c r="K15" s="88"/>
      <c r="L15" s="88"/>
      <c r="N15" s="103"/>
      <c r="O15" s="104"/>
      <c r="P15" s="104"/>
      <c r="Q15" s="104"/>
      <c r="R15" s="104"/>
      <c r="S15" s="104"/>
      <c r="T15" s="104"/>
      <c r="U15" s="104"/>
      <c r="V15" s="105"/>
    </row>
    <row r="16" spans="2:12" ht="18.75" thickBot="1">
      <c r="B16" s="110" t="s">
        <v>123</v>
      </c>
      <c r="C16" s="7"/>
      <c r="D16" s="88"/>
      <c r="E16" s="88">
        <v>1</v>
      </c>
      <c r="F16" s="88"/>
      <c r="G16" s="88">
        <v>1</v>
      </c>
      <c r="H16" s="88"/>
      <c r="I16" s="88"/>
      <c r="J16" s="88"/>
      <c r="K16" s="88"/>
      <c r="L16" s="88"/>
    </row>
    <row r="17" spans="2:22" ht="18">
      <c r="B17" s="7" t="s">
        <v>110</v>
      </c>
      <c r="C17" s="7"/>
      <c r="D17" s="88"/>
      <c r="E17" s="88"/>
      <c r="F17" s="88"/>
      <c r="G17" s="88"/>
      <c r="H17" s="88"/>
      <c r="I17" s="88"/>
      <c r="J17" s="88"/>
      <c r="K17" s="88"/>
      <c r="L17" s="88"/>
      <c r="N17" s="96"/>
      <c r="O17" s="97"/>
      <c r="P17" s="97"/>
      <c r="Q17" s="97"/>
      <c r="R17" s="97">
        <v>2017</v>
      </c>
      <c r="S17" s="97">
        <v>2018</v>
      </c>
      <c r="T17" s="97"/>
      <c r="U17" s="97"/>
      <c r="V17" s="98"/>
    </row>
    <row r="18" spans="2:22" ht="38.25" customHeight="1">
      <c r="B18" s="7" t="s">
        <v>111</v>
      </c>
      <c r="C18" s="7"/>
      <c r="D18" s="88"/>
      <c r="E18" s="88"/>
      <c r="F18" s="88"/>
      <c r="G18" s="88"/>
      <c r="H18" s="88"/>
      <c r="I18" s="88"/>
      <c r="J18" s="88"/>
      <c r="K18" s="88"/>
      <c r="L18" s="88"/>
      <c r="N18" s="99"/>
      <c r="O18" s="125" t="s">
        <v>83</v>
      </c>
      <c r="P18" s="125"/>
      <c r="Q18" s="125"/>
      <c r="R18" s="101">
        <v>81600</v>
      </c>
      <c r="S18" s="101">
        <v>88063</v>
      </c>
      <c r="T18" s="100"/>
      <c r="U18" s="100"/>
      <c r="V18" s="102"/>
    </row>
    <row r="19" spans="2:22" ht="18">
      <c r="B19" s="110" t="s">
        <v>112</v>
      </c>
      <c r="C19" s="7">
        <v>0</v>
      </c>
      <c r="D19" s="88"/>
      <c r="E19" s="88">
        <v>0</v>
      </c>
      <c r="F19" s="88"/>
      <c r="G19" s="88">
        <v>0</v>
      </c>
      <c r="H19" s="88"/>
      <c r="I19" s="88">
        <v>1</v>
      </c>
      <c r="J19" s="88"/>
      <c r="K19" s="88"/>
      <c r="L19" s="88"/>
      <c r="N19" s="99"/>
      <c r="O19" s="100"/>
      <c r="P19" s="100"/>
      <c r="Q19" s="100"/>
      <c r="R19" s="100"/>
      <c r="S19" s="100"/>
      <c r="T19" s="100"/>
      <c r="U19" s="100"/>
      <c r="V19" s="102"/>
    </row>
    <row r="20" spans="2:22" ht="18">
      <c r="B20" s="110" t="s">
        <v>113</v>
      </c>
      <c r="C20" s="7">
        <v>0</v>
      </c>
      <c r="D20" s="88"/>
      <c r="E20" s="88">
        <v>0</v>
      </c>
      <c r="F20" s="88"/>
      <c r="G20" s="88">
        <v>0</v>
      </c>
      <c r="H20" s="88"/>
      <c r="I20" s="88">
        <v>1</v>
      </c>
      <c r="J20" s="88"/>
      <c r="K20" s="88"/>
      <c r="L20" s="88"/>
      <c r="N20" s="99"/>
      <c r="O20" s="100"/>
      <c r="P20" s="100"/>
      <c r="Q20" s="100"/>
      <c r="R20" s="100"/>
      <c r="S20" s="100"/>
      <c r="T20" s="100"/>
      <c r="U20" s="100"/>
      <c r="V20" s="102"/>
    </row>
    <row r="21" spans="2:22" ht="36">
      <c r="B21" s="7" t="s">
        <v>124</v>
      </c>
      <c r="C21" s="7"/>
      <c r="D21" s="88"/>
      <c r="E21" s="88"/>
      <c r="F21" s="88"/>
      <c r="G21" s="88"/>
      <c r="H21" s="88"/>
      <c r="I21" s="88"/>
      <c r="J21" s="88"/>
      <c r="K21" s="88"/>
      <c r="L21" s="88"/>
      <c r="N21" s="99"/>
      <c r="O21" s="100"/>
      <c r="P21" s="100"/>
      <c r="Q21" s="100"/>
      <c r="R21" s="100"/>
      <c r="S21" s="100"/>
      <c r="T21" s="100"/>
      <c r="U21" s="100"/>
      <c r="V21" s="102"/>
    </row>
    <row r="22" spans="2:22" ht="36">
      <c r="B22" s="7" t="s">
        <v>114</v>
      </c>
      <c r="C22" s="7"/>
      <c r="D22" s="88"/>
      <c r="E22" s="88"/>
      <c r="F22" s="88"/>
      <c r="G22" s="88"/>
      <c r="H22" s="88"/>
      <c r="I22" s="88"/>
      <c r="J22" s="88"/>
      <c r="K22" s="88"/>
      <c r="L22" s="88"/>
      <c r="N22" s="99"/>
      <c r="O22" s="100"/>
      <c r="P22" s="100"/>
      <c r="Q22" s="100"/>
      <c r="R22" s="100"/>
      <c r="S22" s="100"/>
      <c r="T22" s="100"/>
      <c r="U22" s="100"/>
      <c r="V22" s="102"/>
    </row>
    <row r="23" spans="2:22" ht="18">
      <c r="B23" s="7" t="s">
        <v>115</v>
      </c>
      <c r="C23" s="7"/>
      <c r="D23" s="88"/>
      <c r="E23" s="88"/>
      <c r="F23" s="88"/>
      <c r="G23" s="88"/>
      <c r="H23" s="88"/>
      <c r="I23" s="88"/>
      <c r="J23" s="88"/>
      <c r="K23" s="88"/>
      <c r="L23" s="88"/>
      <c r="N23" s="99"/>
      <c r="O23" s="100"/>
      <c r="P23" s="100"/>
      <c r="Q23" s="100"/>
      <c r="R23" s="100"/>
      <c r="S23" s="100"/>
      <c r="T23" s="100"/>
      <c r="U23" s="100"/>
      <c r="V23" s="102"/>
    </row>
    <row r="24" spans="2:22" ht="18">
      <c r="B24" s="7" t="s">
        <v>116</v>
      </c>
      <c r="C24" s="7"/>
      <c r="D24" s="88"/>
      <c r="E24" s="88"/>
      <c r="F24" s="88"/>
      <c r="G24" s="88"/>
      <c r="H24" s="88"/>
      <c r="I24" s="88"/>
      <c r="J24" s="88"/>
      <c r="K24" s="88"/>
      <c r="L24" s="88"/>
      <c r="N24" s="99"/>
      <c r="O24" s="100"/>
      <c r="P24" s="100"/>
      <c r="Q24" s="100"/>
      <c r="R24" s="100"/>
      <c r="S24" s="100"/>
      <c r="T24" s="100"/>
      <c r="U24" s="100"/>
      <c r="V24" s="102"/>
    </row>
    <row r="25" spans="2:22" ht="18">
      <c r="B25" s="7" t="s">
        <v>117</v>
      </c>
      <c r="C25" s="7"/>
      <c r="D25" s="88"/>
      <c r="E25" s="88"/>
      <c r="F25" s="88"/>
      <c r="G25" s="88"/>
      <c r="H25" s="88"/>
      <c r="I25" s="88"/>
      <c r="J25" s="88"/>
      <c r="K25" s="88"/>
      <c r="L25" s="88"/>
      <c r="N25" s="99"/>
      <c r="O25" s="100"/>
      <c r="P25" s="100"/>
      <c r="Q25" s="100"/>
      <c r="R25" s="100"/>
      <c r="S25" s="100"/>
      <c r="T25" s="100"/>
      <c r="U25" s="100"/>
      <c r="V25" s="102"/>
    </row>
    <row r="26" spans="2:22" ht="18">
      <c r="B26" s="7" t="s">
        <v>118</v>
      </c>
      <c r="C26" s="7"/>
      <c r="D26" s="88"/>
      <c r="E26" s="88"/>
      <c r="F26" s="88"/>
      <c r="G26" s="88"/>
      <c r="H26" s="88"/>
      <c r="I26" s="88"/>
      <c r="J26" s="88"/>
      <c r="K26" s="88"/>
      <c r="L26" s="88"/>
      <c r="N26" s="99"/>
      <c r="O26" s="100"/>
      <c r="P26" s="100"/>
      <c r="Q26" s="100"/>
      <c r="R26" s="100"/>
      <c r="S26" s="100"/>
      <c r="T26" s="100"/>
      <c r="U26" s="100"/>
      <c r="V26" s="102"/>
    </row>
    <row r="27" spans="2:22" ht="18">
      <c r="B27" s="7" t="s">
        <v>121</v>
      </c>
      <c r="C27" s="7"/>
      <c r="D27" s="88"/>
      <c r="E27" s="88"/>
      <c r="F27" s="88"/>
      <c r="G27" s="88"/>
      <c r="H27" s="88"/>
      <c r="I27" s="88"/>
      <c r="J27" s="88"/>
      <c r="K27" s="88"/>
      <c r="L27" s="88"/>
      <c r="N27" s="99"/>
      <c r="O27" s="100"/>
      <c r="P27" s="100"/>
      <c r="Q27" s="100"/>
      <c r="R27" s="100"/>
      <c r="S27" s="100"/>
      <c r="T27" s="100"/>
      <c r="U27" s="100"/>
      <c r="V27" s="102"/>
    </row>
    <row r="28" spans="2:22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N28" s="99"/>
      <c r="O28" s="100"/>
      <c r="P28" s="100"/>
      <c r="Q28" s="100"/>
      <c r="R28" s="100"/>
      <c r="S28" s="100"/>
      <c r="T28" s="100"/>
      <c r="U28" s="100"/>
      <c r="V28" s="102"/>
    </row>
    <row r="29" spans="2:22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N29" s="99"/>
      <c r="O29" s="100"/>
      <c r="P29" s="100"/>
      <c r="Q29" s="100"/>
      <c r="R29" s="100"/>
      <c r="S29" s="100"/>
      <c r="T29" s="100"/>
      <c r="U29" s="100"/>
      <c r="V29" s="102"/>
    </row>
    <row r="30" spans="14:22" ht="15">
      <c r="N30" s="99"/>
      <c r="O30" s="100"/>
      <c r="P30" s="100"/>
      <c r="Q30" s="100"/>
      <c r="R30" s="100"/>
      <c r="S30" s="100"/>
      <c r="T30" s="100"/>
      <c r="U30" s="100"/>
      <c r="V30" s="102"/>
    </row>
    <row r="31" spans="14:22" ht="15">
      <c r="N31" s="99"/>
      <c r="O31" s="100"/>
      <c r="P31" s="100"/>
      <c r="Q31" s="100"/>
      <c r="R31" s="100"/>
      <c r="S31" s="100"/>
      <c r="T31" s="100"/>
      <c r="U31" s="100"/>
      <c r="V31" s="102"/>
    </row>
    <row r="32" spans="14:22" ht="15">
      <c r="N32" s="99"/>
      <c r="O32" s="100"/>
      <c r="P32" s="100"/>
      <c r="Q32" s="100"/>
      <c r="R32" s="100"/>
      <c r="S32" s="100"/>
      <c r="T32" s="100"/>
      <c r="U32" s="100"/>
      <c r="V32" s="102"/>
    </row>
    <row r="33" spans="14:22" ht="15.75" thickBot="1">
      <c r="N33" s="103"/>
      <c r="O33" s="104"/>
      <c r="P33" s="104"/>
      <c r="Q33" s="104"/>
      <c r="R33" s="104"/>
      <c r="S33" s="104"/>
      <c r="T33" s="104"/>
      <c r="U33" s="104"/>
      <c r="V33" s="105"/>
    </row>
    <row r="41" ht="15.75" thickBot="1"/>
    <row r="42" spans="14:22" ht="15">
      <c r="N42" s="96"/>
      <c r="O42" s="97"/>
      <c r="P42" s="97"/>
      <c r="Q42" s="97"/>
      <c r="R42" s="97"/>
      <c r="S42" s="97"/>
      <c r="T42" s="97"/>
      <c r="U42" s="97"/>
      <c r="V42" s="98"/>
    </row>
    <row r="43" spans="14:22" ht="15">
      <c r="N43" s="99"/>
      <c r="O43" s="100"/>
      <c r="P43" s="100"/>
      <c r="Q43" s="100">
        <v>2015</v>
      </c>
      <c r="R43" s="100">
        <v>2016</v>
      </c>
      <c r="S43" s="100">
        <v>2017</v>
      </c>
      <c r="T43" s="100">
        <v>2018</v>
      </c>
      <c r="U43" s="100"/>
      <c r="V43" s="102"/>
    </row>
    <row r="44" spans="14:22" ht="48.75" customHeight="1">
      <c r="N44" s="99"/>
      <c r="O44" s="123" t="s">
        <v>126</v>
      </c>
      <c r="P44" s="123"/>
      <c r="Q44" s="100">
        <v>7440</v>
      </c>
      <c r="R44" s="100">
        <v>8843</v>
      </c>
      <c r="S44" s="100">
        <v>20718</v>
      </c>
      <c r="T44" s="100">
        <v>18933</v>
      </c>
      <c r="U44" s="100"/>
      <c r="V44" s="102"/>
    </row>
    <row r="45" spans="14:22" ht="15">
      <c r="N45" s="99"/>
      <c r="O45" s="100"/>
      <c r="P45" s="100"/>
      <c r="Q45" s="100"/>
      <c r="R45" s="100"/>
      <c r="S45" s="100"/>
      <c r="T45" s="100"/>
      <c r="U45" s="100"/>
      <c r="V45" s="102"/>
    </row>
    <row r="46" spans="14:22" ht="15">
      <c r="N46" s="99"/>
      <c r="O46" s="100"/>
      <c r="P46" s="100"/>
      <c r="Q46" s="100"/>
      <c r="R46" s="100"/>
      <c r="S46" s="100"/>
      <c r="T46" s="100"/>
      <c r="U46" s="100"/>
      <c r="V46" s="102"/>
    </row>
    <row r="47" spans="14:22" ht="15">
      <c r="N47" s="99"/>
      <c r="O47" s="100"/>
      <c r="P47" s="100"/>
      <c r="Q47" s="100"/>
      <c r="R47" s="100"/>
      <c r="S47" s="100"/>
      <c r="T47" s="100"/>
      <c r="U47" s="100"/>
      <c r="V47" s="102"/>
    </row>
    <row r="48" spans="14:22" ht="15">
      <c r="N48" s="99"/>
      <c r="O48" s="100"/>
      <c r="P48" s="100"/>
      <c r="Q48" s="100"/>
      <c r="R48" s="100"/>
      <c r="S48" s="100"/>
      <c r="T48" s="100"/>
      <c r="U48" s="100"/>
      <c r="V48" s="102"/>
    </row>
    <row r="49" spans="14:22" ht="15">
      <c r="N49" s="99"/>
      <c r="O49" s="100"/>
      <c r="P49" s="100"/>
      <c r="Q49" s="100"/>
      <c r="R49" s="100"/>
      <c r="S49" s="100"/>
      <c r="T49" s="100"/>
      <c r="U49" s="100"/>
      <c r="V49" s="102"/>
    </row>
    <row r="50" spans="14:22" ht="15">
      <c r="N50" s="99"/>
      <c r="O50" s="100"/>
      <c r="P50" s="100"/>
      <c r="Q50" s="100"/>
      <c r="R50" s="100"/>
      <c r="S50" s="100"/>
      <c r="T50" s="100"/>
      <c r="U50" s="100"/>
      <c r="V50" s="102"/>
    </row>
    <row r="51" spans="14:22" ht="15">
      <c r="N51" s="99"/>
      <c r="O51" s="100"/>
      <c r="P51" s="100"/>
      <c r="Q51" s="100"/>
      <c r="R51" s="100"/>
      <c r="S51" s="100"/>
      <c r="T51" s="100"/>
      <c r="U51" s="100"/>
      <c r="V51" s="102"/>
    </row>
    <row r="52" spans="14:22" ht="15">
      <c r="N52" s="99"/>
      <c r="O52" s="100"/>
      <c r="P52" s="100"/>
      <c r="Q52" s="100"/>
      <c r="R52" s="100"/>
      <c r="S52" s="100"/>
      <c r="T52" s="100"/>
      <c r="U52" s="100"/>
      <c r="V52" s="102"/>
    </row>
    <row r="53" spans="14:22" ht="15">
      <c r="N53" s="99"/>
      <c r="O53" s="100"/>
      <c r="P53" s="100"/>
      <c r="Q53" s="100"/>
      <c r="R53" s="100"/>
      <c r="S53" s="100"/>
      <c r="T53" s="100"/>
      <c r="U53" s="100"/>
      <c r="V53" s="102"/>
    </row>
    <row r="54" spans="14:22" ht="15">
      <c r="N54" s="99"/>
      <c r="O54" s="100"/>
      <c r="P54" s="100"/>
      <c r="Q54" s="100"/>
      <c r="R54" s="100"/>
      <c r="S54" s="100"/>
      <c r="T54" s="100"/>
      <c r="U54" s="100"/>
      <c r="V54" s="102"/>
    </row>
    <row r="55" spans="14:22" ht="15">
      <c r="N55" s="99"/>
      <c r="O55" s="100"/>
      <c r="P55" s="100"/>
      <c r="Q55" s="100"/>
      <c r="R55" s="100"/>
      <c r="S55" s="100"/>
      <c r="T55" s="100"/>
      <c r="U55" s="100"/>
      <c r="V55" s="102"/>
    </row>
    <row r="56" spans="14:22" ht="15">
      <c r="N56" s="99"/>
      <c r="O56" s="100"/>
      <c r="P56" s="100"/>
      <c r="Q56" s="100"/>
      <c r="R56" s="100"/>
      <c r="S56" s="100"/>
      <c r="T56" s="100"/>
      <c r="U56" s="100"/>
      <c r="V56" s="102"/>
    </row>
    <row r="57" spans="14:22" ht="15">
      <c r="N57" s="99"/>
      <c r="O57" s="100"/>
      <c r="P57" s="100"/>
      <c r="Q57" s="100"/>
      <c r="R57" s="100"/>
      <c r="S57" s="100"/>
      <c r="T57" s="100"/>
      <c r="U57" s="100"/>
      <c r="V57" s="102"/>
    </row>
    <row r="58" spans="14:22" ht="15">
      <c r="N58" s="99"/>
      <c r="O58" s="100"/>
      <c r="P58" s="100"/>
      <c r="Q58" s="100"/>
      <c r="R58" s="100"/>
      <c r="S58" s="100"/>
      <c r="T58" s="100"/>
      <c r="U58" s="100"/>
      <c r="V58" s="102"/>
    </row>
    <row r="59" spans="14:22" ht="15">
      <c r="N59" s="99"/>
      <c r="O59" s="100"/>
      <c r="P59" s="100"/>
      <c r="Q59" s="100"/>
      <c r="R59" s="100"/>
      <c r="S59" s="100"/>
      <c r="T59" s="100"/>
      <c r="U59" s="100"/>
      <c r="V59" s="102"/>
    </row>
    <row r="60" spans="14:22" ht="15">
      <c r="N60" s="99"/>
      <c r="O60" s="100"/>
      <c r="P60" s="100"/>
      <c r="Q60" s="100"/>
      <c r="R60" s="100"/>
      <c r="S60" s="100"/>
      <c r="T60" s="100"/>
      <c r="U60" s="100"/>
      <c r="V60" s="102"/>
    </row>
    <row r="61" spans="14:22" ht="15">
      <c r="N61" s="99"/>
      <c r="O61" s="100"/>
      <c r="P61" s="100"/>
      <c r="Q61" s="100"/>
      <c r="R61" s="100"/>
      <c r="S61" s="100"/>
      <c r="T61" s="100"/>
      <c r="U61" s="100"/>
      <c r="V61" s="102"/>
    </row>
    <row r="62" spans="14:22" ht="15">
      <c r="N62" s="99"/>
      <c r="O62" s="100"/>
      <c r="P62" s="100"/>
      <c r="Q62" s="100"/>
      <c r="R62" s="100"/>
      <c r="S62" s="100"/>
      <c r="T62" s="100"/>
      <c r="U62" s="100"/>
      <c r="V62" s="102"/>
    </row>
    <row r="63" spans="14:22" ht="15">
      <c r="N63" s="99"/>
      <c r="O63" s="100"/>
      <c r="P63" s="100"/>
      <c r="Q63" s="100"/>
      <c r="R63" s="100"/>
      <c r="S63" s="100"/>
      <c r="T63" s="100"/>
      <c r="U63" s="100"/>
      <c r="V63" s="102"/>
    </row>
    <row r="64" spans="14:22" ht="15.75" thickBot="1">
      <c r="N64" s="103"/>
      <c r="O64" s="104"/>
      <c r="P64" s="104"/>
      <c r="Q64" s="104"/>
      <c r="R64" s="104"/>
      <c r="S64" s="104"/>
      <c r="T64" s="104"/>
      <c r="U64" s="104"/>
      <c r="V64" s="105"/>
    </row>
  </sheetData>
  <sheetProtection/>
  <mergeCells count="7">
    <mergeCell ref="O44:P44"/>
    <mergeCell ref="C2:D2"/>
    <mergeCell ref="E2:F2"/>
    <mergeCell ref="G2:H2"/>
    <mergeCell ref="I2:J2"/>
    <mergeCell ref="O18:Q18"/>
    <mergeCell ref="O4:P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7"/>
  <sheetViews>
    <sheetView view="pageBreakPreview" zoomScale="60" zoomScalePageLayoutView="0" workbookViewId="0" topLeftCell="A1">
      <selection activeCell="B5" sqref="B5"/>
    </sheetView>
  </sheetViews>
  <sheetFormatPr defaultColWidth="11.421875" defaultRowHeight="15"/>
  <cols>
    <col min="2" max="2" width="55.28125" style="0" customWidth="1"/>
    <col min="3" max="3" width="10.7109375" style="0" customWidth="1"/>
    <col min="4" max="4" width="14.421875" style="0" customWidth="1"/>
    <col min="5" max="5" width="9.140625" style="0" customWidth="1"/>
  </cols>
  <sheetData>
    <row r="2" spans="3:6" ht="15">
      <c r="C2" s="109">
        <v>2015</v>
      </c>
      <c r="D2" s="109">
        <v>2016</v>
      </c>
      <c r="E2" s="109">
        <v>2017</v>
      </c>
      <c r="F2" s="109">
        <v>2018</v>
      </c>
    </row>
    <row r="3" spans="2:6" ht="40.5" customHeight="1" hidden="1">
      <c r="B3" s="108" t="s">
        <v>25</v>
      </c>
      <c r="C3" s="91">
        <v>847854</v>
      </c>
      <c r="D3" s="67">
        <v>3025944</v>
      </c>
      <c r="E3" s="7" t="s">
        <v>122</v>
      </c>
      <c r="F3" s="88"/>
    </row>
    <row r="4" spans="2:6" ht="35.25" customHeight="1" hidden="1">
      <c r="B4" s="108" t="s">
        <v>83</v>
      </c>
      <c r="C4" s="7"/>
      <c r="D4" s="67"/>
      <c r="E4" s="88"/>
      <c r="F4" s="88"/>
    </row>
    <row r="5" spans="2:6" ht="21.75" customHeight="1">
      <c r="B5" s="7" t="s">
        <v>26</v>
      </c>
      <c r="C5" s="95">
        <v>7440</v>
      </c>
      <c r="D5" s="95">
        <v>8843</v>
      </c>
      <c r="E5" s="95">
        <v>20718</v>
      </c>
      <c r="F5" s="95">
        <v>32456.571428571428</v>
      </c>
    </row>
    <row r="6" spans="2:6" ht="21.75" customHeight="1">
      <c r="B6" s="7" t="s">
        <v>27</v>
      </c>
      <c r="C6" s="95">
        <v>868.3333333333334</v>
      </c>
      <c r="D6" s="95">
        <v>3920.5</v>
      </c>
      <c r="E6" s="95">
        <v>4667</v>
      </c>
      <c r="F6" s="95">
        <v>7374.857142857143</v>
      </c>
    </row>
    <row r="7" spans="2:6" ht="21.75" customHeight="1">
      <c r="B7" s="7" t="s">
        <v>28</v>
      </c>
      <c r="C7" s="95">
        <v>290.6666666666667</v>
      </c>
      <c r="D7" s="95">
        <v>319.25</v>
      </c>
      <c r="E7" s="95">
        <v>482</v>
      </c>
      <c r="F7" s="95">
        <v>535</v>
      </c>
    </row>
    <row r="8" spans="2:6" ht="21.75" customHeight="1">
      <c r="B8" s="7" t="s">
        <v>29</v>
      </c>
      <c r="C8" s="95">
        <v>1290.3333333333333</v>
      </c>
      <c r="D8" s="95">
        <v>1616</v>
      </c>
      <c r="E8" s="95">
        <v>2334</v>
      </c>
      <c r="F8" s="95">
        <v>2681</v>
      </c>
    </row>
    <row r="9" spans="2:6" ht="21.75" customHeight="1">
      <c r="B9" s="7" t="s">
        <v>30</v>
      </c>
      <c r="C9" s="95">
        <v>1700</v>
      </c>
      <c r="D9" s="95">
        <v>8031</v>
      </c>
      <c r="E9" s="95">
        <v>14026</v>
      </c>
      <c r="F9" s="95">
        <v>15200</v>
      </c>
    </row>
    <row r="10" spans="2:6" ht="21.75" customHeight="1">
      <c r="B10" s="7" t="s">
        <v>31</v>
      </c>
      <c r="C10" s="95">
        <v>19279</v>
      </c>
      <c r="D10" s="95">
        <v>26486</v>
      </c>
      <c r="E10" s="95">
        <v>35574</v>
      </c>
      <c r="F10" s="95">
        <v>42124</v>
      </c>
    </row>
    <row r="11" spans="2:6" ht="18">
      <c r="B11" s="7" t="s">
        <v>106</v>
      </c>
      <c r="C11" s="95">
        <v>817</v>
      </c>
      <c r="D11" s="95">
        <v>1020</v>
      </c>
      <c r="E11" s="95">
        <v>1200</v>
      </c>
      <c r="F11" s="95">
        <v>1206</v>
      </c>
    </row>
    <row r="12" spans="2:6" ht="18">
      <c r="B12" s="7" t="s">
        <v>107</v>
      </c>
      <c r="C12" s="95">
        <v>1500</v>
      </c>
      <c r="D12" s="95">
        <v>8031</v>
      </c>
      <c r="E12" s="95">
        <v>14026</v>
      </c>
      <c r="F12" s="95">
        <v>15000</v>
      </c>
    </row>
    <row r="13" spans="2:6" ht="18">
      <c r="B13" s="7" t="s">
        <v>109</v>
      </c>
      <c r="C13" s="95">
        <v>3932</v>
      </c>
      <c r="D13" s="95">
        <v>3485</v>
      </c>
      <c r="E13" s="95">
        <v>4897</v>
      </c>
      <c r="F13" s="95">
        <v>6357</v>
      </c>
    </row>
    <row r="14" spans="2:6" ht="18">
      <c r="B14" s="7" t="s">
        <v>123</v>
      </c>
      <c r="C14" s="107">
        <v>0</v>
      </c>
      <c r="D14" s="94">
        <v>1</v>
      </c>
      <c r="E14" s="94">
        <v>1</v>
      </c>
      <c r="F14" s="94">
        <v>0</v>
      </c>
    </row>
    <row r="15" spans="2:6" ht="18">
      <c r="B15" s="7" t="s">
        <v>129</v>
      </c>
      <c r="C15" s="107">
        <v>1</v>
      </c>
      <c r="D15" s="94">
        <v>3</v>
      </c>
      <c r="E15" s="94">
        <v>3</v>
      </c>
      <c r="F15" s="94">
        <v>6</v>
      </c>
    </row>
    <row r="16" spans="2:6" ht="36">
      <c r="B16" s="7" t="s">
        <v>114</v>
      </c>
      <c r="C16" s="107">
        <v>0</v>
      </c>
      <c r="D16" s="94">
        <v>0</v>
      </c>
      <c r="E16" s="95">
        <v>352</v>
      </c>
      <c r="F16" s="95">
        <v>1000000</v>
      </c>
    </row>
    <row r="17" spans="2:6" ht="38.25" customHeight="1">
      <c r="B17" s="7" t="s">
        <v>111</v>
      </c>
      <c r="C17" s="7"/>
      <c r="D17" s="88"/>
      <c r="E17" s="88"/>
      <c r="F17" s="88"/>
    </row>
    <row r="18" spans="2:6" ht="18">
      <c r="B18" s="7" t="s">
        <v>112</v>
      </c>
      <c r="C18" s="7">
        <v>0</v>
      </c>
      <c r="D18" s="88">
        <v>0</v>
      </c>
      <c r="E18" s="88">
        <v>0</v>
      </c>
      <c r="F18" s="88">
        <v>1</v>
      </c>
    </row>
    <row r="19" spans="2:6" ht="18">
      <c r="B19" s="7" t="s">
        <v>113</v>
      </c>
      <c r="C19" s="7">
        <v>0</v>
      </c>
      <c r="D19" s="88">
        <v>0</v>
      </c>
      <c r="E19" s="88">
        <v>0</v>
      </c>
      <c r="F19" s="88">
        <v>1</v>
      </c>
    </row>
    <row r="20" spans="2:6" ht="36">
      <c r="B20" s="7" t="s">
        <v>124</v>
      </c>
      <c r="C20" s="7"/>
      <c r="D20" s="88"/>
      <c r="E20" s="88"/>
      <c r="F20" s="88"/>
    </row>
    <row r="21" spans="2:6" ht="18">
      <c r="B21" s="7" t="s">
        <v>115</v>
      </c>
      <c r="C21" s="7"/>
      <c r="D21" s="88"/>
      <c r="E21" s="88"/>
      <c r="F21" s="88"/>
    </row>
    <row r="22" spans="2:6" ht="18">
      <c r="B22" s="7" t="s">
        <v>116</v>
      </c>
      <c r="C22" s="7"/>
      <c r="D22" s="88"/>
      <c r="E22" s="88"/>
      <c r="F22" s="88"/>
    </row>
    <row r="23" spans="2:6" ht="18">
      <c r="B23" s="7" t="s">
        <v>117</v>
      </c>
      <c r="C23" s="7"/>
      <c r="D23" s="88"/>
      <c r="E23" s="88"/>
      <c r="F23" s="88"/>
    </row>
    <row r="24" spans="2:6" ht="18">
      <c r="B24" s="7" t="s">
        <v>118</v>
      </c>
      <c r="C24" s="7"/>
      <c r="D24" s="88"/>
      <c r="E24" s="88"/>
      <c r="F24" s="88"/>
    </row>
    <row r="25" spans="2:6" ht="18">
      <c r="B25" s="7" t="s">
        <v>121</v>
      </c>
      <c r="C25" s="7"/>
      <c r="D25" s="88"/>
      <c r="E25" s="88"/>
      <c r="F25" s="88"/>
    </row>
    <row r="26" spans="2:6" ht="15">
      <c r="B26" s="88"/>
      <c r="C26" s="88"/>
      <c r="D26" s="88"/>
      <c r="E26" s="88"/>
      <c r="F26" s="88"/>
    </row>
    <row r="27" spans="2:6" ht="15">
      <c r="B27" s="88"/>
      <c r="C27" s="88"/>
      <c r="D27" s="88"/>
      <c r="E27" s="88"/>
      <c r="F27" s="88"/>
    </row>
    <row r="42" ht="48.75" customHeight="1"/>
  </sheetData>
  <sheetProtection/>
  <printOptions/>
  <pageMargins left="0.7" right="0.7" top="0.75" bottom="0.75" header="0.3" footer="0.3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MARTELL</dc:creator>
  <cp:keywords/>
  <dc:description/>
  <cp:lastModifiedBy>KIKI</cp:lastModifiedBy>
  <cp:lastPrinted>2018-08-14T16:11:39Z</cp:lastPrinted>
  <dcterms:created xsi:type="dcterms:W3CDTF">2017-10-31T21:03:28Z</dcterms:created>
  <dcterms:modified xsi:type="dcterms:W3CDTF">2018-08-27T19:51:30Z</dcterms:modified>
  <cp:category/>
  <cp:version/>
  <cp:contentType/>
  <cp:contentStatus/>
</cp:coreProperties>
</file>